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agliatesta\AppData\Local\Microsoft\Windows\INetCache\Content.Outlook\VN7M7780\"/>
    </mc:Choice>
  </mc:AlternateContent>
  <xr:revisionPtr revIDLastSave="0" documentId="13_ncr:1_{C72C9D83-EC4A-430B-A876-F11B33F4D950}" xr6:coauthVersionLast="47" xr6:coauthVersionMax="47" xr10:uidLastSave="{00000000-0000-0000-0000-000000000000}"/>
  <bookViews>
    <workbookView xWindow="-120" yWindow="-120" windowWidth="29040" windowHeight="15840" activeTab="2" xr2:uid="{2BCF9BB3-3B51-4C24-BE9E-00E9CC28E1A9}"/>
  </bookViews>
  <sheets>
    <sheet name="All 2_Piano finanziario" sheetId="11" r:id="rId1"/>
    <sheet name="Esempio solo autorizzazioni" sheetId="8" r:id="rId2"/>
    <sheet name="Esempio solo comunicazioni" sheetId="10" r:id="rId3"/>
    <sheet name="Lista" sheetId="5" r:id="rId4"/>
  </sheets>
  <definedNames>
    <definedName name="_xlnm.Print_Area" localSheetId="0">'All 2_Piano finanziario'!$A$1:$N$109</definedName>
    <definedName name="_xlnm.Print_Area" localSheetId="1">'Esempio solo autorizzazioni'!$A$1:$O$67</definedName>
    <definedName name="_xlnm.Print_Area" localSheetId="2">'Esempio solo comunicazioni'!$A$1:$N$72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8" l="1"/>
  <c r="K13" i="10"/>
  <c r="L19" i="10" l="1"/>
  <c r="F39" i="11"/>
  <c r="M27" i="11"/>
  <c r="M26" i="11"/>
  <c r="M25" i="11"/>
  <c r="M24" i="11"/>
  <c r="M23" i="11"/>
  <c r="M22" i="11"/>
  <c r="M21" i="11"/>
  <c r="M20" i="11"/>
  <c r="M19" i="11"/>
  <c r="L23" i="8"/>
  <c r="L22" i="8"/>
  <c r="L21" i="8"/>
  <c r="L19" i="8"/>
  <c r="K23" i="8"/>
  <c r="L24" i="8"/>
  <c r="M19" i="8"/>
  <c r="J14" i="8"/>
  <c r="E40" i="11"/>
  <c r="E39" i="11"/>
  <c r="E35" i="11"/>
  <c r="E34" i="11"/>
  <c r="E34" i="10"/>
  <c r="E33" i="10"/>
  <c r="E39" i="10"/>
  <c r="E38" i="10"/>
  <c r="E36" i="10"/>
  <c r="E31" i="10"/>
  <c r="I22" i="8"/>
  <c r="C40" i="8" l="1"/>
  <c r="B40" i="8"/>
  <c r="B39" i="8"/>
  <c r="C35" i="8"/>
  <c r="B35" i="8"/>
  <c r="B34" i="8"/>
  <c r="C39" i="10"/>
  <c r="B39" i="10"/>
  <c r="C38" i="10"/>
  <c r="B38" i="10"/>
  <c r="C34" i="10"/>
  <c r="C33" i="10"/>
  <c r="B34" i="10"/>
  <c r="B33" i="10"/>
  <c r="C40" i="11"/>
  <c r="B40" i="11"/>
  <c r="C39" i="11"/>
  <c r="B39" i="11"/>
  <c r="C35" i="11"/>
  <c r="B35" i="11"/>
  <c r="C34" i="11"/>
  <c r="B34" i="11"/>
  <c r="D35" i="8"/>
  <c r="J27" i="11"/>
  <c r="J26" i="11"/>
  <c r="J28" i="11" s="1"/>
  <c r="K25" i="11"/>
  <c r="K24" i="11"/>
  <c r="K23" i="11"/>
  <c r="L23" i="11" s="1"/>
  <c r="K22" i="11"/>
  <c r="K21" i="11"/>
  <c r="L21" i="11" s="1"/>
  <c r="K20" i="11"/>
  <c r="I14" i="11"/>
  <c r="I13" i="11"/>
  <c r="I15" i="11" s="1"/>
  <c r="H12" i="11"/>
  <c r="J12" i="11" s="1"/>
  <c r="H11" i="11"/>
  <c r="J11" i="11" s="1"/>
  <c r="H10" i="11"/>
  <c r="J10" i="11" s="1"/>
  <c r="J13" i="11" s="1"/>
  <c r="B47" i="11" s="1"/>
  <c r="H9" i="11"/>
  <c r="J9" i="11" s="1"/>
  <c r="H8" i="11"/>
  <c r="J8" i="11" s="1"/>
  <c r="I23" i="10"/>
  <c r="I22" i="10"/>
  <c r="I21" i="10"/>
  <c r="I20" i="10"/>
  <c r="I19" i="10"/>
  <c r="K19" i="10" s="1"/>
  <c r="J25" i="10"/>
  <c r="J24" i="10"/>
  <c r="J26" i="10" s="1"/>
  <c r="K23" i="10"/>
  <c r="K22" i="10"/>
  <c r="K21" i="10"/>
  <c r="K24" i="10" s="1"/>
  <c r="K20" i="10"/>
  <c r="K25" i="10" s="1"/>
  <c r="I14" i="10"/>
  <c r="I13" i="10"/>
  <c r="I15" i="10" s="1"/>
  <c r="H12" i="10"/>
  <c r="J12" i="10" s="1"/>
  <c r="H11" i="10"/>
  <c r="J11" i="10" s="1"/>
  <c r="H10" i="10"/>
  <c r="J10" i="10" s="1"/>
  <c r="J13" i="10" s="1"/>
  <c r="B46" i="10" s="1"/>
  <c r="H9" i="10"/>
  <c r="J9" i="10" s="1"/>
  <c r="H8" i="10"/>
  <c r="J8" i="10" s="1"/>
  <c r="K22" i="8"/>
  <c r="I23" i="8"/>
  <c r="C34" i="8" s="1"/>
  <c r="I21" i="8"/>
  <c r="K21" i="8" s="1"/>
  <c r="I20" i="8"/>
  <c r="K20" i="8" s="1"/>
  <c r="I24" i="8"/>
  <c r="K24" i="8" s="1"/>
  <c r="H9" i="8"/>
  <c r="J9" i="8" s="1"/>
  <c r="H10" i="8"/>
  <c r="J10" i="8" s="1"/>
  <c r="J13" i="8" s="1"/>
  <c r="H11" i="8"/>
  <c r="J11" i="8" s="1"/>
  <c r="H12" i="8"/>
  <c r="J12" i="8" s="1"/>
  <c r="H8" i="8"/>
  <c r="J8" i="8" s="1"/>
  <c r="D34" i="8" l="1"/>
  <c r="D34" i="11"/>
  <c r="D33" i="10"/>
  <c r="D34" i="10"/>
  <c r="D38" i="10"/>
  <c r="D39" i="10"/>
  <c r="D35" i="11"/>
  <c r="D39" i="11"/>
  <c r="D40" i="11"/>
  <c r="D40" i="8"/>
  <c r="M23" i="8"/>
  <c r="L19" i="11"/>
  <c r="J14" i="11"/>
  <c r="B48" i="11" s="1"/>
  <c r="J15" i="11"/>
  <c r="K13" i="11"/>
  <c r="K27" i="11"/>
  <c r="L20" i="11"/>
  <c r="K26" i="11"/>
  <c r="L22" i="11"/>
  <c r="L26" i="11" s="1"/>
  <c r="L24" i="11"/>
  <c r="L25" i="11"/>
  <c r="J14" i="10"/>
  <c r="B47" i="10" s="1"/>
  <c r="B53" i="10"/>
  <c r="J15" i="10"/>
  <c r="L20" i="10"/>
  <c r="M21" i="10"/>
  <c r="L21" i="10"/>
  <c r="L24" i="10" s="1"/>
  <c r="M24" i="10" s="1"/>
  <c r="L22" i="10"/>
  <c r="L23" i="10"/>
  <c r="K13" i="8"/>
  <c r="B47" i="8"/>
  <c r="M22" i="8"/>
  <c r="L26" i="8"/>
  <c r="M26" i="8" s="1"/>
  <c r="L20" i="8"/>
  <c r="J27" i="8"/>
  <c r="J26" i="8"/>
  <c r="I25" i="8"/>
  <c r="K25" i="8" s="1"/>
  <c r="L25" i="8" s="1"/>
  <c r="I14" i="8"/>
  <c r="I13" i="8"/>
  <c r="M21" i="8"/>
  <c r="C47" i="11" l="1"/>
  <c r="E32" i="11"/>
  <c r="C48" i="11"/>
  <c r="E37" i="11"/>
  <c r="F40" i="11"/>
  <c r="C39" i="8"/>
  <c r="K28" i="11"/>
  <c r="K29" i="11" s="1"/>
  <c r="I28" i="11"/>
  <c r="K14" i="11"/>
  <c r="L27" i="11"/>
  <c r="C53" i="10"/>
  <c r="K26" i="10"/>
  <c r="I26" i="10"/>
  <c r="C54" i="10"/>
  <c r="B54" i="10"/>
  <c r="K14" i="10"/>
  <c r="L25" i="10"/>
  <c r="K14" i="8"/>
  <c r="B48" i="8"/>
  <c r="I15" i="8"/>
  <c r="J28" i="8"/>
  <c r="K26" i="8"/>
  <c r="J15" i="8"/>
  <c r="K27" i="8"/>
  <c r="E37" i="8" l="1"/>
  <c r="E40" i="8" s="1"/>
  <c r="C47" i="8"/>
  <c r="E32" i="8"/>
  <c r="D39" i="8"/>
  <c r="E39" i="8"/>
  <c r="D52" i="11"/>
  <c r="C52" i="11"/>
  <c r="D48" i="11"/>
  <c r="E48" i="11" s="1"/>
  <c r="D51" i="11"/>
  <c r="C51" i="11"/>
  <c r="D47" i="11"/>
  <c r="E47" i="11" s="1"/>
  <c r="L26" i="10"/>
  <c r="L27" i="10" s="1"/>
  <c r="M25" i="10"/>
  <c r="C58" i="10"/>
  <c r="D54" i="10"/>
  <c r="K27" i="10"/>
  <c r="C57" i="10"/>
  <c r="D53" i="10"/>
  <c r="F40" i="8"/>
  <c r="C48" i="8"/>
  <c r="C52" i="8" s="1"/>
  <c r="D48" i="8"/>
  <c r="E48" i="8" s="1"/>
  <c r="M25" i="8"/>
  <c r="L28" i="11"/>
  <c r="L29" i="11" s="1"/>
  <c r="M19" i="10"/>
  <c r="M20" i="10"/>
  <c r="M22" i="10"/>
  <c r="M23" i="10"/>
  <c r="M24" i="8"/>
  <c r="M20" i="8"/>
  <c r="I28" i="8"/>
  <c r="K28" i="8"/>
  <c r="L27" i="8"/>
  <c r="M27" i="8" s="1"/>
  <c r="E34" i="8" l="1"/>
  <c r="E35" i="8"/>
  <c r="C51" i="8"/>
  <c r="D47" i="8"/>
  <c r="E47" i="8" s="1"/>
  <c r="C47" i="10"/>
  <c r="D47" i="10" s="1"/>
  <c r="E47" i="10" s="1"/>
  <c r="D50" i="10"/>
  <c r="C50" i="10"/>
  <c r="D46" i="10"/>
  <c r="E46" i="10" s="1"/>
  <c r="D52" i="8"/>
  <c r="D51" i="8"/>
  <c r="K29" i="8"/>
  <c r="L28" i="8"/>
  <c r="L29" i="8" s="1"/>
  <c r="F39" i="10" l="1"/>
  <c r="F3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tc={0FC7040D-497E-45BD-A55E-A004B929F204}</author>
    <author>tc={195FFFEA-C592-4EBA-988A-6CDE3C696EE4}</author>
    <author>tc={5203F310-F041-4B51-8933-446BFE5409AF}</author>
    <author>tc={D95EF31B-17EE-48A7-B357-F82265047F31}</author>
  </authors>
  <commentList>
    <comment ref="C7" authorId="0" shapeId="0" xr:uid="{0FC7040D-497E-45BD-A55E-A004B929F204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Allineato nel file l'elenco delle voci di costo a quello delle Linee Guida e dell'Avviso (eliminando le duplicazioni: Accordi/Convenzioni con Enti del Terzo Settore e Altro specifico). Le voci di costo Servizi di assistenza domiciliare e Servizi di assistenza domiciliare integrata (quota sociale) non sono indicate nelle Linee Guida</t>
      </text>
    </comment>
    <comment ref="I7" authorId="1" shapeId="0" xr:uid="{195FFFEA-C592-4EBA-988A-6CDE3C696EE4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E18" authorId="2" shapeId="0" xr:uid="{5203F310-F041-4B51-8933-446BFE5409AF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A55" authorId="3" shapeId="0" xr:uid="{D95EF31B-17EE-48A7-B357-F82265047F31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Corretto in *Note per la compilazione ed eliminate le voci di costo non pertinenti ed allineate a quanto in elenco nel menù Voci di costo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tc={146A61AD-3484-4052-A5E9-49898EBF33EA}</author>
    <author>tc={EA6BADC4-BCAB-439B-9C80-C077104CE77E}</author>
    <author>tc={64021206-EA33-4AC0-990F-27EAEFC835D0}</author>
  </authors>
  <commentList>
    <comment ref="I7" authorId="0" shapeId="0" xr:uid="{146A61AD-3484-4052-A5E9-49898EBF33EA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E18" authorId="1" shapeId="0" xr:uid="{EA6BADC4-BCAB-439B-9C80-C077104CE77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A66" authorId="2" shapeId="0" xr:uid="{64021206-EA33-4AC0-990F-27EAEFC835D0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Modificare in : Servizi di assistenza domiciliare --&gt; Altro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tc={67867B89-1FB5-4409-AD70-998C55542CC3}</author>
    <author>tc={C2B9EBDB-1C48-4F87-99E3-7A94F05B39E4}</author>
  </authors>
  <commentList>
    <comment ref="I7" authorId="0" shapeId="0" xr:uid="{67867B89-1FB5-4409-AD70-998C55542CC3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E18" authorId="1" shapeId="0" xr:uid="{C2B9EBDB-1C48-4F87-99E3-7A94F05B39E4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</commentList>
</comments>
</file>

<file path=xl/sharedStrings.xml><?xml version="1.0" encoding="utf-8"?>
<sst xmlns="http://schemas.openxmlformats.org/spreadsheetml/2006/main" count="381" uniqueCount="97">
  <si>
    <t>Acquisizione di esperti esterni</t>
  </si>
  <si>
    <t>Costo di gestione</t>
  </si>
  <si>
    <t>Appalti di servizi e forniture</t>
  </si>
  <si>
    <t>Oneri connessi agli accordi/convenzioni con Enti del Terzo Settore</t>
  </si>
  <si>
    <t>Costo di investimento</t>
  </si>
  <si>
    <t>Ristrutturazione/Riqualificazione di immobili esistenti</t>
  </si>
  <si>
    <t>Altre spese necessarie e funzionali alla realizzazione del progetto</t>
  </si>
  <si>
    <t>CUP</t>
  </si>
  <si>
    <t>Azione</t>
  </si>
  <si>
    <t>SottoAzione</t>
  </si>
  <si>
    <t>Voce di Costo L1</t>
  </si>
  <si>
    <t>Costo Unitario</t>
  </si>
  <si>
    <t>Unità di Misura</t>
  </si>
  <si>
    <t>Quantita</t>
  </si>
  <si>
    <t xml:space="preserve">REGIONE </t>
  </si>
  <si>
    <t xml:space="preserve">ANAGRAFICA ATS </t>
  </si>
  <si>
    <t>ENTE CAPOFILA</t>
  </si>
  <si>
    <t>TOTALE</t>
  </si>
  <si>
    <t>Importo Iva</t>
  </si>
  <si>
    <t>Riclassificazione in Regis</t>
  </si>
  <si>
    <t>Tipo di costo</t>
  </si>
  <si>
    <t>SUB TOTALE COSTO DI GESTIONE</t>
  </si>
  <si>
    <t>SUB TOTALE COSTO DI INVESTIMENTO</t>
  </si>
  <si>
    <t>Accordi /convenzioni con Enti del Terzo settore</t>
  </si>
  <si>
    <t>ALLEGATO 2_PIANO FINANZIARIO</t>
  </si>
  <si>
    <t xml:space="preserve">Importo </t>
  </si>
  <si>
    <t>Totale</t>
  </si>
  <si>
    <t>GIUSTIFICAZIONI
per ogni giustificazione utilizzare al massimo 1.000 caratteri</t>
  </si>
  <si>
    <t xml:space="preserve">PIANO FINANZIARIO MODIFICATO </t>
  </si>
  <si>
    <t>Costo del personale dipendente della PA</t>
  </si>
  <si>
    <t xml:space="preserve"> Altro</t>
  </si>
  <si>
    <t>Servizi esterni (compresi lavori)</t>
  </si>
  <si>
    <t xml:space="preserve">Pubblicazioni </t>
  </si>
  <si>
    <t xml:space="preserve">Servizi esterni (compresi lavori)  (A REGIME: verrà aggiunta una apposita voce per questa tipologia di spesa) </t>
  </si>
  <si>
    <t>Personale non dipendente da destinare allo specifico progetto</t>
  </si>
  <si>
    <t>Importo</t>
  </si>
  <si>
    <t xml:space="preserve">- Evidenziare  le  linee modificate </t>
  </si>
  <si>
    <t>Matrice correlazione Voci di costo L1-Regis</t>
  </si>
  <si>
    <t>Assunzioni di personale --&gt; Costo del personale dipendente della PA</t>
  </si>
  <si>
    <t>PIANO FINANZIARIO INIZIALE</t>
  </si>
  <si>
    <t>totale variazione sotto azioni</t>
  </si>
  <si>
    <t>Pubblicazione bandi di gara</t>
  </si>
  <si>
    <t>Appalti forniture --&gt; Servizi esterni (compresi lavori)</t>
  </si>
  <si>
    <t>Altre spese necessarie e funzionali alla realizzazione del progetto --&gt; Altro</t>
  </si>
  <si>
    <t>Ristrutturazione/Riqualificazione di immobili esistenti --&gt; Servizi esterni (compresi lavori)</t>
  </si>
  <si>
    <t>Appalti di servizi e forniture  --&gt; Servizi esterni (compresi lavori)</t>
  </si>
  <si>
    <t xml:space="preserve">Pubblicazione bandi di gara --&gt; Pubblicazioni </t>
  </si>
  <si>
    <t xml:space="preserve">Oneri connessi agli accordi/convenzioni con Enti del Terzo Settore  --&gt; Servizi esterni (compresi lavori)  (A REGIME: verrà aggiunta una apposita voce per questa tipologia di spesa) </t>
  </si>
  <si>
    <t>Assunzione esperti esterni --&gt; Personale non dipendente da destinare allo specifico progetto</t>
  </si>
  <si>
    <t>Servizi di assistenza domiciliare integrata (quota sociale) --&gt; Altro</t>
  </si>
  <si>
    <t>Sservizi di assistenza domiciliare --&gt; Altro</t>
  </si>
  <si>
    <t xml:space="preserve">Accordi /convenzioni con Enti del Terzo settore --&gt; Servizi esterni (compresi lavori)  (A REGIME: verrà aggiunta una apposita voce per questa tipologia di spesa) </t>
  </si>
  <si>
    <t>il totale delle VARIAZIONI deve essere uguale a zero</t>
  </si>
  <si>
    <t>la differenza tra totale progetto modificato e progetto originario deve essere uguale a zero</t>
  </si>
  <si>
    <t>Assistenza alloggiativa temporanea. (Devono necessariamente essere presenti le attività A1 e A2, mentre l'attività A3 deve essere presente solo laddove prevista nell'ambito di un intervento integrato con la linea di sub-investimento 1.1.3)</t>
  </si>
  <si>
    <r>
      <rPr>
        <b/>
        <sz val="9"/>
        <color theme="1"/>
        <rFont val="Calibri "/>
      </rPr>
      <t>A.2</t>
    </r>
    <r>
      <rPr>
        <sz val="9"/>
        <color theme="1"/>
        <rFont val="Calibri "/>
      </rPr>
      <t xml:space="preserve"> – Sviluppo di un sistema di presa in carico anche attraverso equipe multiprofessionali e lavoro di comunità</t>
    </r>
  </si>
  <si>
    <r>
      <rPr>
        <b/>
        <sz val="9"/>
        <color theme="1"/>
        <rFont val="Calibri "/>
      </rPr>
      <t>A.3</t>
    </r>
    <r>
      <rPr>
        <sz val="9"/>
        <color theme="1"/>
        <rFont val="Calibri "/>
      </rPr>
      <t xml:space="preserve"> – Realizzazione di strutture di accoglienza post-acuzie h24 per persone senza dimora in condizioni di fragilità fisica o in salute fortemente compromesse dalla vita di strada, che abbiano subito ricoveri ospedalieri, interventi chirurgici, cui dedicare i servizi di dimissione protette di cui alla componente 1.1.3</t>
    </r>
  </si>
  <si>
    <r>
      <rPr>
        <b/>
        <sz val="9"/>
        <color theme="1"/>
        <rFont val="Calibri "/>
      </rPr>
      <t>A.4</t>
    </r>
    <r>
      <rPr>
        <sz val="9"/>
        <color theme="1"/>
        <rFont val="Calibri "/>
      </rPr>
      <t xml:space="preserve"> – Sviluppo, anche con il supporto del terzo settore, di agenzie sociali per l’affitto (SocialRental Agency) per la mediazione degli affitti privati. </t>
    </r>
  </si>
  <si>
    <t>  A.1 – Realizzazione di alloggi/strutture di accoglienza finalizzati al reinserimento e all’autonomia (housing led, housing first)</t>
  </si>
  <si>
    <t>A.2 – Sviluppo di un sistema di presa in carico anche attraverso equipe multiprofessionali e lavoro di comunità</t>
  </si>
  <si>
    <t>Adeguamento alloggi di proprietà ATER, con lavori a carico della stessa azienda</t>
  </si>
  <si>
    <t xml:space="preserve">Allestimento e adattamento e manutenzioni 3 alloggi ATER ATS CIA </t>
  </si>
  <si>
    <t>affidamento soggetto esterno</t>
  </si>
  <si>
    <t>Costo di ammortamento acquisto pulmini per il periodo di utilizzo nel progetto</t>
  </si>
  <si>
    <t xml:space="preserve">Allestimento e adattamento e manutenzioni 4 alloggi (compreso uno spazio comune) ATS CAI </t>
  </si>
  <si>
    <t>A.3 – Realizzazione di strutture di accoglienza post-acuzie h24 per persone senza dimora in condizioni di fragilità fisica o in salute fortemente compromesse dalla vita di strada, che abbiano subito ricoveri ospedalieri, interventi chirurgici, cui dedicare i servizi di dimissione protette di cui alla componente 1.1.3</t>
  </si>
  <si>
    <t>sotto azione eliminata in quanto…</t>
  </si>
  <si>
    <t>assunzione esperti esterni</t>
  </si>
  <si>
    <t xml:space="preserve"> inserita sotto azione in quanto…</t>
  </si>
  <si>
    <t>ridotta la voce di costo esperti affidamento soggetto esterno in quanto…..</t>
  </si>
  <si>
    <t>inserita come costo di gestione la voce di costo assuzione esperti esterni in quanto…</t>
  </si>
  <si>
    <t>Totale costo di gestione</t>
  </si>
  <si>
    <t>Totale costo di investimento</t>
  </si>
  <si>
    <t>COSTI MASSIMI AMMISSIBILI</t>
  </si>
  <si>
    <t>TOTALE COSTO DI GESTIONE AMMISSIBILE</t>
  </si>
  <si>
    <t>TOTALE COSTO DI INVESTIMENTO AMMISSIBILE</t>
  </si>
  <si>
    <t>TIPO COSTO  (GESTIONE/INVESTIMENTO)</t>
  </si>
  <si>
    <t>PF INIZIALE</t>
  </si>
  <si>
    <t>PF FINALE</t>
  </si>
  <si>
    <t>punto di controllo</t>
  </si>
  <si>
    <t>…..............................</t>
  </si>
  <si>
    <t>VARIAZIONE</t>
  </si>
  <si>
    <t>VARIAZIONE %</t>
  </si>
  <si>
    <t>Assunzioni di personale</t>
  </si>
  <si>
    <t>VOCE DI COSTO</t>
  </si>
  <si>
    <t>PERSONALE-VOCE DI COSTO</t>
  </si>
  <si>
    <t>COSTO DI GESTIONE- TOTALE</t>
  </si>
  <si>
    <t>COSTO DI INVESTIMENTO- TOTALE</t>
  </si>
  <si>
    <t>% variazione costo personale su totale costo di gestione</t>
  </si>
  <si>
    <t>% variazione costo personale su totale costo di investimento</t>
  </si>
  <si>
    <t>SINTESI CONTROLLO COSTI PERSONALE</t>
  </si>
  <si>
    <t>SINTESI VARIAZIONE TIPO DI COSTO (GESTIONE/INVESTIMENTO)</t>
  </si>
  <si>
    <t>percentuale variazione su tipo  di costo di appartenenza</t>
  </si>
  <si>
    <t>I costi del personale non possono superare il 10% del costo di investimento. Sono ammissibili i costi del personale che superano il 10% del costo di gestione ma non del costo di investimento</t>
  </si>
  <si>
    <t xml:space="preserve">modificata voce da costo da "Appalti di servizi e forniture "  a "Assunzioni di Personale" </t>
  </si>
  <si>
    <t>*Note per la compilazione</t>
  </si>
  <si>
    <r>
      <rPr>
        <b/>
        <sz val="9"/>
        <color theme="1"/>
        <rFont val="Calibri "/>
      </rPr>
      <t xml:space="preserve">A.1 </t>
    </r>
    <r>
      <rPr>
        <sz val="9"/>
        <color theme="1"/>
        <rFont val="Calibri "/>
      </rPr>
      <t>– Realizzazione di alloggi/strutture di accoglienza finalizzati al reinserimento e all’autonomia (housing led, housing first)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</si>
</sst>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[$€-410]_-;\-* #,##0.00\ [$€-410]_-;_-* &quot;-&quot;??\ [$€-410]_-;_-@_-"/>
    <numFmt numFmtId="165" formatCode="_-* #,##0\ [$€-410]_-;\-* #,##0\ [$€-410]_-;_-* &quot;-&quot;??\ [$€-410]_-;_-@_-"/>
    <numFmt numFmtId="166" formatCode="#,##0.00\ &quot;€&quot;"/>
  </numFmts>
  <fonts count="1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9"/>
      <color theme="1"/>
      <name val="Calibri "/>
    </font>
    <font>
      <b/>
      <sz val="9"/>
      <color theme="1"/>
      <name val="Calibri "/>
    </font>
    <font>
      <sz val="9"/>
      <name val="Calibri "/>
    </font>
    <font>
      <b/>
      <sz val="11"/>
      <color rgb="FF0070C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rgb="FF0070C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1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164" fontId="7" fillId="0" borderId="11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9" fontId="7" fillId="3" borderId="16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0" fontId="6" fillId="0" borderId="1" xfId="3" applyNumberFormat="1" applyFont="1" applyFill="1" applyBorder="1" applyAlignment="1">
      <alignment horizontal="center" vertical="center"/>
    </xf>
    <xf numFmtId="10" fontId="6" fillId="5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3" borderId="6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7" fillId="6" borderId="0" xfId="0" applyFont="1" applyFill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2" fillId="0" borderId="0" xfId="0" applyFont="1"/>
    <xf numFmtId="0" fontId="10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center" wrapText="1"/>
    </xf>
    <xf numFmtId="0" fontId="0" fillId="7" borderId="1" xfId="0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/>
    </xf>
    <xf numFmtId="164" fontId="6" fillId="7" borderId="1" xfId="1" applyNumberFormat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0" xfId="1" applyFont="1" applyFill="1" applyAlignment="1">
      <alignment horizontal="center" vertical="center"/>
    </xf>
    <xf numFmtId="0" fontId="6" fillId="7" borderId="8" xfId="1" applyFont="1" applyFill="1" applyBorder="1" applyAlignment="1">
      <alignment horizontal="center" vertical="center" wrapText="1"/>
    </xf>
    <xf numFmtId="164" fontId="7" fillId="0" borderId="25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164" fontId="7" fillId="0" borderId="6" xfId="1" applyNumberFormat="1" applyFont="1" applyBorder="1" applyAlignment="1">
      <alignment horizontal="center" vertical="center" wrapText="1"/>
    </xf>
    <xf numFmtId="9" fontId="6" fillId="0" borderId="0" xfId="3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165" fontId="6" fillId="0" borderId="1" xfId="1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9" fontId="6" fillId="0" borderId="0" xfId="3" applyFont="1" applyFill="1" applyAlignment="1">
      <alignment horizontal="center" vertical="center"/>
    </xf>
    <xf numFmtId="164" fontId="6" fillId="0" borderId="1" xfId="1" applyNumberFormat="1" applyFont="1" applyBorder="1" applyAlignment="1">
      <alignment horizontal="left" vertical="center"/>
    </xf>
    <xf numFmtId="164" fontId="6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0" fontId="6" fillId="7" borderId="1" xfId="3" applyNumberFormat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65" fontId="6" fillId="0" borderId="0" xfId="1" applyNumberFormat="1" applyFont="1" applyAlignment="1">
      <alignment horizontal="left" vertical="center" wrapText="1"/>
    </xf>
    <xf numFmtId="10" fontId="6" fillId="0" borderId="0" xfId="3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0" fontId="6" fillId="0" borderId="1" xfId="3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13" fillId="5" borderId="29" xfId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7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165" fontId="6" fillId="0" borderId="32" xfId="1" applyNumberFormat="1" applyFont="1" applyBorder="1" applyAlignment="1">
      <alignment horizontal="left" vertical="center" wrapText="1"/>
    </xf>
    <xf numFmtId="164" fontId="6" fillId="0" borderId="32" xfId="1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10" fontId="6" fillId="0" borderId="34" xfId="3" applyNumberFormat="1" applyFont="1" applyFill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164" fontId="6" fillId="0" borderId="32" xfId="1" applyNumberFormat="1" applyFont="1" applyBorder="1" applyAlignment="1">
      <alignment horizontal="left" vertical="center"/>
    </xf>
    <xf numFmtId="164" fontId="6" fillId="0" borderId="32" xfId="1" applyNumberFormat="1" applyFont="1" applyBorder="1" applyAlignment="1">
      <alignment horizontal="center" vertical="center"/>
    </xf>
    <xf numFmtId="10" fontId="6" fillId="0" borderId="33" xfId="3" applyNumberFormat="1" applyFont="1" applyFill="1" applyBorder="1" applyAlignment="1">
      <alignment horizontal="center" vertical="center"/>
    </xf>
    <xf numFmtId="0" fontId="15" fillId="0" borderId="34" xfId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 wrapText="1"/>
    </xf>
    <xf numFmtId="10" fontId="6" fillId="0" borderId="32" xfId="3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5" borderId="12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right" vertical="center" wrapText="1"/>
    </xf>
    <xf numFmtId="0" fontId="7" fillId="4" borderId="13" xfId="1" applyFont="1" applyFill="1" applyBorder="1" applyAlignment="1">
      <alignment horizontal="right" vertical="center" wrapText="1"/>
    </xf>
    <xf numFmtId="0" fontId="7" fillId="4" borderId="14" xfId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18" xfId="1" applyNumberFormat="1" applyFont="1" applyFill="1" applyBorder="1" applyAlignment="1">
      <alignment horizontal="center" vertical="center" wrapText="1"/>
    </xf>
    <xf numFmtId="164" fontId="4" fillId="2" borderId="19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5" borderId="30" xfId="1" applyFont="1" applyFill="1" applyBorder="1" applyAlignment="1">
      <alignment horizontal="center" vertical="center" wrapText="1"/>
    </xf>
    <xf numFmtId="0" fontId="7" fillId="5" borderId="33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9" borderId="26" xfId="1" applyFont="1" applyFill="1" applyBorder="1" applyAlignment="1">
      <alignment horizontal="center" vertical="center"/>
    </xf>
    <xf numFmtId="0" fontId="7" fillId="9" borderId="27" xfId="1" applyFont="1" applyFill="1" applyBorder="1" applyAlignment="1">
      <alignment horizontal="center" vertical="center"/>
    </xf>
    <xf numFmtId="0" fontId="7" fillId="9" borderId="28" xfId="1" applyFont="1" applyFill="1" applyBorder="1" applyAlignment="1">
      <alignment horizontal="center" vertical="center"/>
    </xf>
    <xf numFmtId="0" fontId="7" fillId="9" borderId="26" xfId="1" applyFont="1" applyFill="1" applyBorder="1" applyAlignment="1">
      <alignment horizontal="right" vertical="center"/>
    </xf>
    <xf numFmtId="0" fontId="7" fillId="9" borderId="27" xfId="1" applyFont="1" applyFill="1" applyBorder="1" applyAlignment="1">
      <alignment horizontal="right" vertical="center"/>
    </xf>
    <xf numFmtId="0" fontId="7" fillId="9" borderId="28" xfId="1" applyFont="1" applyFill="1" applyBorder="1" applyAlignment="1">
      <alignment horizontal="right" vertical="center"/>
    </xf>
    <xf numFmtId="165" fontId="7" fillId="9" borderId="26" xfId="1" applyNumberFormat="1" applyFont="1" applyFill="1" applyBorder="1" applyAlignment="1">
      <alignment vertical="center"/>
    </xf>
    <xf numFmtId="165" fontId="7" fillId="9" borderId="28" xfId="1" applyNumberFormat="1" applyFont="1" applyFill="1" applyBorder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10" fontId="6" fillId="0" borderId="1" xfId="3" applyNumberFormat="1" applyFont="1" applyFill="1" applyBorder="1" applyAlignment="1">
      <alignment horizontal="center" vertical="center" wrapText="1"/>
    </xf>
    <xf numFmtId="10" fontId="6" fillId="0" borderId="8" xfId="3" applyNumberFormat="1" applyFont="1" applyFill="1" applyBorder="1" applyAlignment="1">
      <alignment horizontal="center" vertical="center" wrapText="1"/>
    </xf>
    <xf numFmtId="165" fontId="7" fillId="9" borderId="26" xfId="1" applyNumberFormat="1" applyFont="1" applyFill="1" applyBorder="1" applyAlignment="1">
      <alignment horizontal="center" vertical="center"/>
    </xf>
    <xf numFmtId="165" fontId="7" fillId="9" borderId="28" xfId="1" applyNumberFormat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31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7" fillId="5" borderId="32" xfId="1" applyFont="1" applyFill="1" applyBorder="1" applyAlignment="1">
      <alignment horizontal="center" vertical="center" wrapText="1"/>
    </xf>
    <xf numFmtId="0" fontId="6" fillId="0" borderId="20" xfId="1" applyFont="1" applyBorder="1" applyAlignment="1">
      <alignment horizontal="left" vertical="center" wrapText="1"/>
    </xf>
    <xf numFmtId="0" fontId="14" fillId="8" borderId="1" xfId="1" applyFont="1" applyFill="1" applyBorder="1" applyAlignment="1">
      <alignment horizontal="center" vertical="center"/>
    </xf>
    <xf numFmtId="0" fontId="14" fillId="8" borderId="1" xfId="1" applyFont="1" applyFill="1" applyBorder="1" applyAlignment="1">
      <alignment horizontal="center" vertical="center" wrapText="1"/>
    </xf>
    <xf numFmtId="10" fontId="6" fillId="0" borderId="32" xfId="3" applyNumberFormat="1" applyFont="1" applyFill="1" applyBorder="1" applyAlignment="1">
      <alignment horizontal="center" vertical="center" wrapText="1"/>
    </xf>
    <xf numFmtId="10" fontId="6" fillId="0" borderId="33" xfId="3" applyNumberFormat="1" applyFont="1" applyFill="1" applyBorder="1" applyAlignment="1">
      <alignment horizontal="center" vertical="center" wrapText="1"/>
    </xf>
  </cellXfs>
  <cellStyles count="4">
    <cellStyle name="Migliaia 2" xfId="2" xr:uid="{FECE7771-5280-4C32-9E6C-0A3DC04600B3}"/>
    <cellStyle name="Normale" xfId="0" builtinId="0"/>
    <cellStyle name="Normale 2" xfId="1" xr:uid="{1028EA4B-5782-4C72-AC37-106A29DF4770}"/>
    <cellStyle name="Percentuale" xfId="3" builtinId="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ssistenza Tecnica - Invitalia" id="{05314E7B-D5F5-43FE-9F6E-38414F23A613}" userId="Assistenza Tecnica - Invitalia" providerId="None"/>
  <person displayName="Francesca" id="{25EDC1DE-DCDE-42FE-B78D-80E08742A3CD}" userId="S::FManzoni@lavoro.gov.it::54eec8f0-2096-4ce4-9193-8b055a3b3fbe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3-11-27T14:36:29.43" personId="{05314E7B-D5F5-43FE-9F6E-38414F23A613}" id="{0FC7040D-497E-45BD-A55E-A004B929F204}">
    <text>Allineato nel file l'elenco delle voci di costo a quello delle Linee Guida e dell'Avviso (eliminando le duplicazioni: Accordi/Convenzioni con Enti del Terzo Settore e Altro specifico). Le voci di costo Servizi di assistenza domiciliare e Servizi di assistenza domiciliare integrata (quota sociale) non sono indicate nelle Linee Guida</text>
  </threadedComment>
  <threadedComment ref="I7" dT="2023-03-08T09:22:22.17" personId="{25EDC1DE-DCDE-42FE-B78D-80E08742A3CD}" id="{195FFFEA-C592-4EBA-988A-6CDE3C696EE4}">
    <text>in multifondo risulta zero</text>
  </threadedComment>
  <threadedComment ref="E18" dT="2023-03-15T09:55:59.89" personId="{25EDC1DE-DCDE-42FE-B78D-80E08742A3CD}" id="{5203F310-F041-4B51-8933-446BFE5409AF}">
    <text>inserire la voce di costo del sistema REGIS e caricare il piano finaziario variato in REGIS/QUADRO ECONOMICO</text>
  </threadedComment>
  <threadedComment ref="A55" dT="2023-11-28T10:36:47.62" personId="{05314E7B-D5F5-43FE-9F6E-38414F23A613}" id="{D95EF31B-17EE-48A7-B357-F82265047F31}">
    <text>Corretto in *Note per la compilazione ed eliminate le voci di costo non pertinenti ed allineate a quanto in elenco nel menù Voci di costo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7" dT="2023-03-08T09:22:22.17" personId="{25EDC1DE-DCDE-42FE-B78D-80E08742A3CD}" id="{146A61AD-3484-4052-A5E9-49898EBF33EA}">
    <text>in multifondo risulta zero</text>
  </threadedComment>
  <threadedComment ref="E18" dT="2023-03-15T09:55:59.89" personId="{25EDC1DE-DCDE-42FE-B78D-80E08742A3CD}" id="{EA6BADC4-BCAB-439B-9C80-C077104CE77E}">
    <text>inserire la voce di costo del sistema REGIS e caricare il piano finaziario variato in REGIS/QUADRO ECONOMICO</text>
  </threadedComment>
  <threadedComment ref="A66" dT="2023-11-29T09:19:54.01" personId="{05314E7B-D5F5-43FE-9F6E-38414F23A613}" id="{64021206-EA33-4AC0-990F-27EAEFC835D0}" done="1">
    <text>Modificare in : Servizi di assistenza domiciliare --&gt; Altro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7" dT="2023-03-08T09:22:22.17" personId="{25EDC1DE-DCDE-42FE-B78D-80E08742A3CD}" id="{67867B89-1FB5-4409-AD70-998C55542CC3}">
    <text>in multifondo risulta zero</text>
  </threadedComment>
  <threadedComment ref="E18" dT="2023-03-15T09:55:59.89" personId="{25EDC1DE-DCDE-42FE-B78D-80E08742A3CD}" id="{C2B9EBDB-1C48-4F87-99E3-7A94F05B39E4}">
    <text>inserire la voce di costo del sistema REGIS e caricare il piano finaziario variato in REGIS/QUADRO ECONOMICO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2BFB5-B0BF-4941-A432-BACEFA8A9276}">
  <sheetPr>
    <pageSetUpPr fitToPage="1"/>
  </sheetPr>
  <dimension ref="A1:P70"/>
  <sheetViews>
    <sheetView topLeftCell="A53" zoomScale="60" zoomScaleNormal="60" zoomScaleSheetLayoutView="70" workbookViewId="0">
      <selection activeCell="B54" sqref="B54:N68"/>
    </sheetView>
  </sheetViews>
  <sheetFormatPr defaultColWidth="9.140625" defaultRowHeight="27.75" customHeight="1"/>
  <cols>
    <col min="1" max="1" width="56.28515625" style="12" customWidth="1"/>
    <col min="2" max="2" width="26.7109375" style="38" customWidth="1"/>
    <col min="3" max="3" width="35.85546875" style="10" customWidth="1"/>
    <col min="4" max="4" width="25.140625" style="12" customWidth="1"/>
    <col min="5" max="5" width="20.85546875" style="12" customWidth="1"/>
    <col min="6" max="6" width="31.7109375" style="12" customWidth="1"/>
    <col min="7" max="7" width="42.5703125" style="12" customWidth="1"/>
    <col min="8" max="8" width="22.28515625" style="12" customWidth="1"/>
    <col min="9" max="9" width="22.42578125" style="12" customWidth="1"/>
    <col min="10" max="10" width="32.5703125" style="12" customWidth="1"/>
    <col min="11" max="11" width="26.7109375" style="12" customWidth="1"/>
    <col min="12" max="12" width="20.5703125" style="12" customWidth="1"/>
    <col min="13" max="13" width="21" style="12" customWidth="1"/>
    <col min="14" max="14" width="42.140625" style="12" customWidth="1"/>
    <col min="15" max="15" width="52.140625" style="12" customWidth="1"/>
    <col min="16" max="16384" width="9.140625" style="12"/>
  </cols>
  <sheetData>
    <row r="1" spans="1:16" s="1" customFormat="1" ht="27.75" customHeight="1">
      <c r="A1" s="129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19"/>
      <c r="M1" s="119"/>
      <c r="N1" s="119"/>
    </row>
    <row r="2" spans="1:16" s="1" customFormat="1" ht="15">
      <c r="A2" s="28" t="s">
        <v>14</v>
      </c>
      <c r="B2" s="38"/>
      <c r="C2" s="38"/>
      <c r="D2" s="12"/>
      <c r="E2" s="12"/>
      <c r="F2" s="12"/>
      <c r="G2" s="12"/>
      <c r="H2" s="12"/>
      <c r="I2" s="12"/>
      <c r="J2" s="12"/>
      <c r="K2" s="12"/>
      <c r="L2" s="119"/>
      <c r="M2" s="119"/>
      <c r="N2" s="119"/>
    </row>
    <row r="3" spans="1:16" s="1" customFormat="1" ht="15">
      <c r="A3" s="1" t="s">
        <v>15</v>
      </c>
      <c r="B3" s="38"/>
      <c r="C3" s="38"/>
      <c r="D3" s="12"/>
      <c r="E3" s="12"/>
      <c r="F3" s="12"/>
      <c r="G3" s="12"/>
      <c r="H3" s="12"/>
      <c r="I3" s="12"/>
      <c r="J3" s="12"/>
      <c r="K3" s="12"/>
      <c r="L3" s="119"/>
      <c r="M3" s="119"/>
      <c r="N3" s="119"/>
    </row>
    <row r="4" spans="1:16" s="1" customFormat="1" ht="15">
      <c r="A4" s="28" t="s">
        <v>16</v>
      </c>
      <c r="B4" s="38"/>
      <c r="C4" s="38"/>
      <c r="D4" s="12"/>
      <c r="E4" s="12"/>
      <c r="F4" s="12"/>
      <c r="G4" s="12"/>
      <c r="H4" s="12"/>
      <c r="I4" s="12"/>
      <c r="J4" s="12"/>
      <c r="K4" s="12"/>
      <c r="L4" s="119"/>
      <c r="M4" s="119"/>
      <c r="N4" s="119"/>
    </row>
    <row r="5" spans="1:16" s="1" customFormat="1" ht="15">
      <c r="A5" s="28" t="s">
        <v>7</v>
      </c>
      <c r="B5" s="2"/>
      <c r="C5" s="38"/>
      <c r="D5" s="12"/>
      <c r="E5" s="12"/>
      <c r="F5" s="12"/>
      <c r="G5" s="12"/>
      <c r="H5" s="12"/>
      <c r="I5" s="12"/>
      <c r="J5" s="12"/>
      <c r="K5" s="12"/>
      <c r="L5" s="119"/>
      <c r="M5" s="119"/>
      <c r="N5" s="119"/>
    </row>
    <row r="6" spans="1:16" ht="27.75" customHeight="1" thickBot="1">
      <c r="A6" s="131" t="s">
        <v>39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19"/>
      <c r="M6" s="119"/>
      <c r="N6" s="119"/>
    </row>
    <row r="7" spans="1:16" s="8" customFormat="1" ht="27.75" customHeight="1">
      <c r="A7" s="3" t="s">
        <v>8</v>
      </c>
      <c r="B7" s="4" t="s">
        <v>9</v>
      </c>
      <c r="C7" s="4" t="s">
        <v>10</v>
      </c>
      <c r="D7" s="4" t="s">
        <v>20</v>
      </c>
      <c r="E7" s="5" t="s">
        <v>11</v>
      </c>
      <c r="F7" s="4" t="s">
        <v>12</v>
      </c>
      <c r="G7" s="4" t="s">
        <v>13</v>
      </c>
      <c r="H7" s="6" t="s">
        <v>35</v>
      </c>
      <c r="I7" s="6" t="s">
        <v>18</v>
      </c>
      <c r="J7" s="4" t="s">
        <v>26</v>
      </c>
      <c r="K7" s="7">
        <v>0.15</v>
      </c>
      <c r="L7" s="119"/>
      <c r="M7" s="119"/>
      <c r="N7" s="119"/>
      <c r="O7" s="23"/>
      <c r="P7" s="23"/>
    </row>
    <row r="8" spans="1:16" s="23" customFormat="1" ht="31.5" customHeight="1">
      <c r="A8" s="121" t="s">
        <v>54</v>
      </c>
      <c r="B8" s="48"/>
      <c r="C8" s="55"/>
      <c r="D8" s="55"/>
      <c r="E8" s="35"/>
      <c r="F8" s="56"/>
      <c r="G8" s="56"/>
      <c r="H8" s="35">
        <f>G8*E8</f>
        <v>0</v>
      </c>
      <c r="I8" s="9"/>
      <c r="J8" s="35">
        <f>H8+I8</f>
        <v>0</v>
      </c>
      <c r="K8" s="67"/>
      <c r="L8" s="119"/>
      <c r="M8" s="119"/>
      <c r="N8" s="119"/>
    </row>
    <row r="9" spans="1:16" s="23" customFormat="1" ht="31.5" customHeight="1">
      <c r="A9" s="122"/>
      <c r="B9" s="48"/>
      <c r="C9" s="55"/>
      <c r="D9" s="55"/>
      <c r="E9" s="35"/>
      <c r="F9" s="56"/>
      <c r="G9" s="56"/>
      <c r="H9" s="35">
        <f t="shared" ref="H9:H12" si="0">G9*E9</f>
        <v>0</v>
      </c>
      <c r="I9" s="9"/>
      <c r="J9" s="35">
        <f t="shared" ref="J9:J12" si="1">H9+I9</f>
        <v>0</v>
      </c>
      <c r="K9" s="68"/>
      <c r="L9" s="119"/>
      <c r="M9" s="119"/>
      <c r="N9" s="119"/>
    </row>
    <row r="10" spans="1:16" s="23" customFormat="1" ht="31.5" customHeight="1">
      <c r="A10" s="122"/>
      <c r="B10" s="48"/>
      <c r="C10" s="55"/>
      <c r="D10" s="55"/>
      <c r="E10" s="35"/>
      <c r="F10" s="56"/>
      <c r="G10" s="56"/>
      <c r="H10" s="35">
        <f t="shared" si="0"/>
        <v>0</v>
      </c>
      <c r="I10" s="9"/>
      <c r="J10" s="35">
        <f t="shared" si="1"/>
        <v>0</v>
      </c>
      <c r="K10" s="68"/>
      <c r="L10" s="119"/>
      <c r="M10" s="119"/>
      <c r="N10" s="119"/>
    </row>
    <row r="11" spans="1:16" s="23" customFormat="1" ht="31.5" customHeight="1">
      <c r="A11" s="122"/>
      <c r="B11" s="48"/>
      <c r="C11" s="55"/>
      <c r="D11" s="55"/>
      <c r="E11" s="35"/>
      <c r="F11" s="56"/>
      <c r="G11" s="56"/>
      <c r="H11" s="35">
        <f t="shared" si="0"/>
        <v>0</v>
      </c>
      <c r="I11" s="9"/>
      <c r="J11" s="35">
        <f t="shared" si="1"/>
        <v>0</v>
      </c>
      <c r="K11" s="68"/>
      <c r="L11" s="119"/>
      <c r="M11" s="119"/>
      <c r="N11" s="119"/>
    </row>
    <row r="12" spans="1:16" s="23" customFormat="1" ht="31.5" customHeight="1" thickBot="1">
      <c r="A12" s="122"/>
      <c r="B12" s="48"/>
      <c r="C12" s="55"/>
      <c r="D12" s="55"/>
      <c r="E12" s="35"/>
      <c r="F12" s="56"/>
      <c r="G12" s="56"/>
      <c r="H12" s="35">
        <f t="shared" si="0"/>
        <v>0</v>
      </c>
      <c r="I12" s="9"/>
      <c r="J12" s="35">
        <f t="shared" si="1"/>
        <v>0</v>
      </c>
      <c r="K12" s="68"/>
      <c r="L12" s="119"/>
      <c r="M12" s="119"/>
      <c r="N12" s="119"/>
    </row>
    <row r="13" spans="1:16" ht="27.75" customHeight="1" thickBot="1">
      <c r="A13" s="123" t="s">
        <v>21</v>
      </c>
      <c r="B13" s="124"/>
      <c r="C13" s="124"/>
      <c r="D13" s="124"/>
      <c r="E13" s="124"/>
      <c r="F13" s="124"/>
      <c r="G13" s="124"/>
      <c r="H13" s="125"/>
      <c r="I13" s="30">
        <f>SUMIF(C8:C12,"=COSTO DI GESTIONE",I8:I12)</f>
        <v>0</v>
      </c>
      <c r="J13" s="30">
        <f>SUMIF(D8:D12,"=COSTO DI GESTIONE",J8:J12)</f>
        <v>0</v>
      </c>
      <c r="K13" s="34">
        <f>J13*K7</f>
        <v>0</v>
      </c>
      <c r="L13" s="119"/>
      <c r="M13" s="119"/>
      <c r="N13" s="119"/>
      <c r="O13" s="23"/>
      <c r="P13" s="23"/>
    </row>
    <row r="14" spans="1:16" ht="27.75" customHeight="1" thickBot="1">
      <c r="A14" s="123" t="s">
        <v>22</v>
      </c>
      <c r="B14" s="124"/>
      <c r="C14" s="124"/>
      <c r="D14" s="124"/>
      <c r="E14" s="124"/>
      <c r="F14" s="124"/>
      <c r="G14" s="124"/>
      <c r="H14" s="125"/>
      <c r="I14" s="30">
        <f>SUMIF(C9:C13,"=COSTO DI INVESTIMENTO",I9:I13)</f>
        <v>0</v>
      </c>
      <c r="J14" s="30">
        <f>SUMIF(D8:D12,"=COSTO DI INVESTIMENTO",J8:J13)</f>
        <v>0</v>
      </c>
      <c r="K14" s="34">
        <f>J14*K7</f>
        <v>0</v>
      </c>
      <c r="L14" s="119"/>
      <c r="M14" s="119"/>
      <c r="N14" s="119"/>
      <c r="O14" s="23"/>
      <c r="P14" s="23"/>
    </row>
    <row r="15" spans="1:16" s="23" customFormat="1" ht="27.75" customHeight="1" thickBot="1">
      <c r="A15" s="126" t="s">
        <v>17</v>
      </c>
      <c r="B15" s="127"/>
      <c r="C15" s="127"/>
      <c r="D15" s="127"/>
      <c r="E15" s="127"/>
      <c r="F15" s="127"/>
      <c r="G15" s="128"/>
      <c r="H15" s="47"/>
      <c r="I15" s="33">
        <f>SUM(I13:I14)</f>
        <v>0</v>
      </c>
      <c r="J15" s="33">
        <f>J13+J14</f>
        <v>0</v>
      </c>
      <c r="K15" s="69"/>
      <c r="L15" s="119"/>
      <c r="M15" s="119"/>
      <c r="N15" s="119"/>
    </row>
    <row r="16" spans="1:16" ht="15.75" thickBot="1">
      <c r="A16" s="23"/>
      <c r="B16" s="39"/>
      <c r="C16" s="42"/>
      <c r="D16" s="23"/>
      <c r="E16" s="23"/>
      <c r="F16" s="23"/>
      <c r="G16" s="23"/>
      <c r="H16" s="13"/>
      <c r="I16" s="13"/>
      <c r="J16" s="13"/>
      <c r="K16" s="23"/>
      <c r="L16" s="120"/>
      <c r="M16" s="120"/>
      <c r="N16" s="120"/>
    </row>
    <row r="17" spans="1:16" ht="27.75" customHeight="1" thickBot="1">
      <c r="A17" s="133" t="s">
        <v>28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5"/>
      <c r="M17" s="135"/>
      <c r="N17" s="136"/>
    </row>
    <row r="18" spans="1:16" s="18" customFormat="1" ht="63.75" customHeight="1">
      <c r="A18" s="14" t="s">
        <v>8</v>
      </c>
      <c r="B18" s="40" t="s">
        <v>9</v>
      </c>
      <c r="C18" s="43" t="s">
        <v>10</v>
      </c>
      <c r="D18" s="4" t="s">
        <v>20</v>
      </c>
      <c r="E18" s="16" t="s">
        <v>19</v>
      </c>
      <c r="F18" s="17" t="s">
        <v>11</v>
      </c>
      <c r="G18" s="15" t="s">
        <v>12</v>
      </c>
      <c r="H18" s="15" t="s">
        <v>13</v>
      </c>
      <c r="I18" s="15" t="s">
        <v>25</v>
      </c>
      <c r="J18" s="15" t="s">
        <v>18</v>
      </c>
      <c r="K18" s="15" t="s">
        <v>26</v>
      </c>
      <c r="L18" s="24" t="s">
        <v>40</v>
      </c>
      <c r="M18" s="24" t="s">
        <v>92</v>
      </c>
      <c r="N18" s="25" t="s">
        <v>27</v>
      </c>
    </row>
    <row r="19" spans="1:16" ht="33" customHeight="1">
      <c r="A19" s="121" t="s">
        <v>54</v>
      </c>
      <c r="B19" s="48"/>
      <c r="C19" s="55"/>
      <c r="D19" s="55"/>
      <c r="F19" s="35"/>
      <c r="G19" s="56"/>
      <c r="H19" s="56"/>
      <c r="I19" s="35"/>
      <c r="J19" s="20"/>
      <c r="K19" s="19">
        <v>0</v>
      </c>
      <c r="L19" s="11">
        <f>K19-J8</f>
        <v>0</v>
      </c>
      <c r="M19" s="26" t="e">
        <f>IF(ABS(K19-J8)&gt;$K$14,((K19-J8))/$J$14,((K19-J8))/$J$14)</f>
        <v>#DIV/0!</v>
      </c>
      <c r="N19" s="32"/>
      <c r="P19" s="75"/>
    </row>
    <row r="20" spans="1:16" ht="33" customHeight="1">
      <c r="A20" s="122"/>
      <c r="B20" s="48"/>
      <c r="C20" s="55"/>
      <c r="D20" s="55"/>
      <c r="E20" s="35"/>
      <c r="F20" s="35"/>
      <c r="G20" s="56"/>
      <c r="H20" s="56"/>
      <c r="I20" s="35"/>
      <c r="J20" s="20"/>
      <c r="K20" s="19">
        <f>I20+J20</f>
        <v>0</v>
      </c>
      <c r="L20" s="11">
        <f>K20-J9</f>
        <v>0</v>
      </c>
      <c r="M20" s="26" t="e">
        <f>IF(ABS(K20-J9)&gt;$K$14,((K20-J9))/$J$14,((K20-J9))/$J$14)</f>
        <v>#DIV/0!</v>
      </c>
      <c r="N20" s="29"/>
    </row>
    <row r="21" spans="1:16" ht="33" customHeight="1">
      <c r="A21" s="122"/>
      <c r="B21" s="48"/>
      <c r="C21" s="55"/>
      <c r="D21" s="55"/>
      <c r="E21" s="35"/>
      <c r="F21" s="35"/>
      <c r="G21" s="56"/>
      <c r="H21" s="56"/>
      <c r="I21" s="35"/>
      <c r="J21" s="20"/>
      <c r="K21" s="19">
        <f t="shared" ref="K21:K25" si="2">I21+J21</f>
        <v>0</v>
      </c>
      <c r="L21" s="11">
        <f>K21</f>
        <v>0</v>
      </c>
      <c r="M21" s="26" t="e">
        <f>L21/J14</f>
        <v>#DIV/0!</v>
      </c>
      <c r="N21" s="32"/>
    </row>
    <row r="22" spans="1:16" ht="33" customHeight="1">
      <c r="A22" s="122"/>
      <c r="B22" s="48"/>
      <c r="C22" s="55"/>
      <c r="D22" s="55"/>
      <c r="E22" s="35"/>
      <c r="F22" s="35"/>
      <c r="G22" s="56"/>
      <c r="H22" s="56"/>
      <c r="I22" s="35"/>
      <c r="J22" s="20"/>
      <c r="K22" s="19">
        <f t="shared" si="2"/>
        <v>0</v>
      </c>
      <c r="L22" s="11">
        <f>K22-J10</f>
        <v>0</v>
      </c>
      <c r="M22" s="26" t="e">
        <f>IF(ABS(K22-J10)&gt;$K$13,((K22-J10))/$J$13,((K22-J10))/$J$13)</f>
        <v>#DIV/0!</v>
      </c>
      <c r="N22" s="31"/>
    </row>
    <row r="23" spans="1:16" ht="58.5" customHeight="1">
      <c r="A23" s="122"/>
      <c r="B23" s="48"/>
      <c r="C23" s="55"/>
      <c r="D23" s="55"/>
      <c r="E23" s="35"/>
      <c r="F23" s="35"/>
      <c r="G23" s="56"/>
      <c r="H23" s="56"/>
      <c r="I23" s="35"/>
      <c r="J23" s="20"/>
      <c r="K23" s="19">
        <f t="shared" si="2"/>
        <v>0</v>
      </c>
      <c r="L23" s="11">
        <f>K23</f>
        <v>0</v>
      </c>
      <c r="M23" s="26" t="e">
        <f>L23/J13</f>
        <v>#DIV/0!</v>
      </c>
      <c r="N23" s="31"/>
    </row>
    <row r="24" spans="1:16" ht="33" customHeight="1">
      <c r="A24" s="122"/>
      <c r="B24" s="48"/>
      <c r="C24" s="55"/>
      <c r="D24" s="55"/>
      <c r="E24" s="35"/>
      <c r="F24" s="35"/>
      <c r="G24" s="56"/>
      <c r="H24" s="56"/>
      <c r="I24" s="35"/>
      <c r="J24" s="20"/>
      <c r="K24" s="19">
        <f t="shared" si="2"/>
        <v>0</v>
      </c>
      <c r="L24" s="11">
        <f>K24-J11</f>
        <v>0</v>
      </c>
      <c r="M24" s="26" t="e">
        <f>IF(ABS(K24-J11)&gt;$K$14,((K24-J11))/$J$14,((K24-J11))/$J$14)</f>
        <v>#DIV/0!</v>
      </c>
      <c r="N24" s="29"/>
    </row>
    <row r="25" spans="1:16" ht="33" customHeight="1">
      <c r="A25" s="122"/>
      <c r="B25" s="48"/>
      <c r="C25" s="55"/>
      <c r="D25" s="55"/>
      <c r="E25" s="35"/>
      <c r="F25" s="35"/>
      <c r="G25" s="56"/>
      <c r="H25" s="56"/>
      <c r="I25" s="35"/>
      <c r="J25" s="20"/>
      <c r="K25" s="19">
        <f t="shared" si="2"/>
        <v>0</v>
      </c>
      <c r="L25" s="11">
        <f>K25-J12</f>
        <v>0</v>
      </c>
      <c r="M25" s="26" t="e">
        <f>IF(ABS(K25-J12)&gt;$K$14,((K25-J12))/$J$14,((K25-J12))/$J$14)</f>
        <v>#DIV/0!</v>
      </c>
      <c r="N25" s="29"/>
    </row>
    <row r="26" spans="1:16" ht="27.75" customHeight="1">
      <c r="A26" s="137" t="s">
        <v>21</v>
      </c>
      <c r="B26" s="138"/>
      <c r="C26" s="138"/>
      <c r="D26" s="138"/>
      <c r="E26" s="138"/>
      <c r="F26" s="138"/>
      <c r="G26" s="138"/>
      <c r="H26" s="138"/>
      <c r="I26" s="138"/>
      <c r="J26" s="21">
        <f>SUMIF(C19:C25,"=COSTO DI GESTIONE",J19:J25)</f>
        <v>0</v>
      </c>
      <c r="K26" s="21">
        <f>SUMIF(D19:D25,"=COSTO DI GESTIONE",K19:K25)</f>
        <v>0</v>
      </c>
      <c r="L26" s="21">
        <f>SUMIF(D19:D25,"=COSTO DI GESTIONE",L19:L25)</f>
        <v>0</v>
      </c>
      <c r="M26" s="27" t="e">
        <f>L26/J13</f>
        <v>#DIV/0!</v>
      </c>
      <c r="N26" s="21"/>
    </row>
    <row r="27" spans="1:16" ht="27.75" customHeight="1">
      <c r="A27" s="137" t="s">
        <v>22</v>
      </c>
      <c r="B27" s="138"/>
      <c r="C27" s="138"/>
      <c r="D27" s="138"/>
      <c r="E27" s="138"/>
      <c r="F27" s="138"/>
      <c r="G27" s="138"/>
      <c r="H27" s="138"/>
      <c r="I27" s="138"/>
      <c r="J27" s="21">
        <f>SUMIF(C19:C25,"=COSTO DI investimento",J19:J25)</f>
        <v>0</v>
      </c>
      <c r="K27" s="21">
        <f>SUMIF(D19:D25,"=COSTO DI INVESTIMENTO",K19:K25)</f>
        <v>0</v>
      </c>
      <c r="L27" s="21">
        <f>SUMIF(D19:D25,"=COSTO DI INVESTIMENTO",L19:L25)</f>
        <v>0</v>
      </c>
      <c r="M27" s="27" t="e">
        <f>L27/J14</f>
        <v>#DIV/0!</v>
      </c>
      <c r="N27" s="21"/>
    </row>
    <row r="28" spans="1:16" ht="27.75" customHeight="1" thickBot="1">
      <c r="A28" s="139" t="s">
        <v>17</v>
      </c>
      <c r="B28" s="140"/>
      <c r="C28" s="140"/>
      <c r="D28" s="140"/>
      <c r="E28" s="140"/>
      <c r="F28" s="140"/>
      <c r="G28" s="140"/>
      <c r="H28" s="140"/>
      <c r="I28" s="22">
        <f>K26+K27</f>
        <v>0</v>
      </c>
      <c r="J28" s="22">
        <f>J26+J27</f>
        <v>0</v>
      </c>
      <c r="K28" s="33">
        <f>K26+K27</f>
        <v>0</v>
      </c>
      <c r="L28" s="33">
        <f>L26+L27</f>
        <v>0</v>
      </c>
      <c r="M28" s="33"/>
      <c r="N28" s="33"/>
    </row>
    <row r="29" spans="1:16" ht="54.75" customHeight="1" thickBot="1">
      <c r="A29" s="36"/>
      <c r="B29" s="41"/>
      <c r="C29" s="44"/>
      <c r="D29" s="36"/>
      <c r="E29" s="36"/>
      <c r="F29" s="36"/>
      <c r="G29" s="36"/>
      <c r="H29" s="36"/>
      <c r="I29" s="36"/>
      <c r="J29" s="36"/>
      <c r="K29" s="46">
        <f>K28-J15</f>
        <v>0</v>
      </c>
      <c r="L29" s="46">
        <f>L28</f>
        <v>0</v>
      </c>
      <c r="M29" s="36"/>
      <c r="N29" s="36"/>
    </row>
    <row r="30" spans="1:16" ht="60.75" thickBot="1">
      <c r="A30" s="145" t="s">
        <v>90</v>
      </c>
      <c r="B30" s="146"/>
      <c r="C30" s="146"/>
      <c r="D30" s="146"/>
      <c r="E30" s="146"/>
      <c r="F30" s="147"/>
      <c r="G30" s="23"/>
      <c r="H30" s="23"/>
      <c r="I30" s="23"/>
      <c r="J30" s="23"/>
      <c r="K30" s="45" t="s">
        <v>53</v>
      </c>
      <c r="L30" s="45" t="s">
        <v>52</v>
      </c>
      <c r="M30" s="23"/>
      <c r="N30" s="23"/>
    </row>
    <row r="31" spans="1:16" ht="12.75" customHeight="1" thickBot="1">
      <c r="A31" s="115"/>
      <c r="B31" s="114"/>
      <c r="C31" s="114"/>
      <c r="D31" s="114"/>
      <c r="E31" s="114"/>
      <c r="F31" s="114"/>
      <c r="G31" s="23"/>
      <c r="H31" s="23"/>
      <c r="I31" s="23"/>
      <c r="J31" s="23"/>
      <c r="K31" s="23"/>
      <c r="L31" s="23"/>
      <c r="M31" s="23"/>
      <c r="N31" s="23"/>
    </row>
    <row r="32" spans="1:16" ht="25.5" customHeight="1" thickBot="1">
      <c r="A32" s="148" t="s">
        <v>86</v>
      </c>
      <c r="B32" s="149"/>
      <c r="C32" s="149"/>
      <c r="D32" s="150"/>
      <c r="E32" s="151">
        <f>K26</f>
        <v>0</v>
      </c>
      <c r="F32" s="152"/>
    </row>
    <row r="33" spans="1:14" ht="30" customHeight="1">
      <c r="A33" s="97" t="s">
        <v>85</v>
      </c>
      <c r="B33" s="87" t="s">
        <v>39</v>
      </c>
      <c r="C33" s="88" t="s">
        <v>28</v>
      </c>
      <c r="D33" s="90" t="s">
        <v>81</v>
      </c>
      <c r="E33" s="153" t="s">
        <v>88</v>
      </c>
      <c r="F33" s="154"/>
      <c r="K33" s="72"/>
      <c r="L33" s="72"/>
    </row>
    <row r="34" spans="1:14" ht="15">
      <c r="A34" s="98" t="s">
        <v>83</v>
      </c>
      <c r="B34" s="19">
        <f>SUMIFS(J8:J12,C8:C12,"assunzioni di personale",D8:D12,"costo di gestione")</f>
        <v>0</v>
      </c>
      <c r="C34" s="19">
        <f>SUMIFS(K19:K25,C19:C25,"assunzioni di personale",D19:D25,"costo di gestione")</f>
        <v>0</v>
      </c>
      <c r="D34" s="19">
        <f>C34-B34</f>
        <v>0</v>
      </c>
      <c r="E34" s="155" t="e">
        <f>C34/$E$32</f>
        <v>#DIV/0!</v>
      </c>
      <c r="F34" s="156"/>
      <c r="K34" s="72"/>
      <c r="L34" s="72"/>
    </row>
    <row r="35" spans="1:14" ht="15.75" thickBot="1">
      <c r="A35" s="99" t="s">
        <v>0</v>
      </c>
      <c r="B35" s="100">
        <f>SUMIFS(J8:J12,C8:C12,"Acquisizione di esperti esterni",D8:D12,"costo di gestione")</f>
        <v>0</v>
      </c>
      <c r="C35" s="100">
        <f>SUMIFS(K19:K25,C19:C25,"Acquisizione di esperti esterni",D19:D25,"costo di gestione")</f>
        <v>0</v>
      </c>
      <c r="D35" s="101">
        <f>C35-B35</f>
        <v>0</v>
      </c>
      <c r="E35" s="155" t="e">
        <f>C35/$E$32</f>
        <v>#DIV/0!</v>
      </c>
      <c r="F35" s="156"/>
      <c r="K35" s="72"/>
      <c r="L35" s="72"/>
    </row>
    <row r="36" spans="1:14" ht="15.75" thickBot="1">
      <c r="B36" s="12"/>
      <c r="C36" s="12"/>
      <c r="D36" s="86"/>
      <c r="E36" s="85"/>
      <c r="K36" s="72"/>
      <c r="L36" s="72"/>
    </row>
    <row r="37" spans="1:14" ht="15.75" thickBot="1">
      <c r="A37" s="148" t="s">
        <v>87</v>
      </c>
      <c r="B37" s="149"/>
      <c r="C37" s="149"/>
      <c r="D37" s="150"/>
      <c r="E37" s="157">
        <f>K27</f>
        <v>0</v>
      </c>
      <c r="F37" s="158"/>
      <c r="K37" s="72"/>
      <c r="L37" s="72"/>
    </row>
    <row r="38" spans="1:14" ht="45">
      <c r="A38" s="97" t="s">
        <v>84</v>
      </c>
      <c r="B38" s="87" t="s">
        <v>39</v>
      </c>
      <c r="C38" s="88" t="s">
        <v>28</v>
      </c>
      <c r="D38" s="90" t="s">
        <v>81</v>
      </c>
      <c r="E38" s="8" t="s">
        <v>89</v>
      </c>
      <c r="F38" s="116" t="s">
        <v>79</v>
      </c>
      <c r="K38" s="72"/>
      <c r="L38" s="72"/>
    </row>
    <row r="39" spans="1:14" ht="15">
      <c r="A39" s="98" t="s">
        <v>83</v>
      </c>
      <c r="B39" s="19">
        <f>SUMIFS(J8:J12,C8:C12,"assunzioni di personale",D8:D12,"costo di investimento")</f>
        <v>0</v>
      </c>
      <c r="C39" s="19">
        <f>SUMIFS(K19:K25,C19:C25,"assunzioni di personale",D19:D25,"costo di investimento")</f>
        <v>0</v>
      </c>
      <c r="D39" s="19">
        <f>C39-B39</f>
        <v>0</v>
      </c>
      <c r="E39" s="89" t="e">
        <f>C39/$E$37</f>
        <v>#DIV/0!</v>
      </c>
      <c r="F39" s="102" t="e">
        <f>IF(E39&lt;=10%,"OK","Alert")</f>
        <v>#DIV/0!</v>
      </c>
      <c r="K39" s="72"/>
      <c r="L39" s="72"/>
    </row>
    <row r="40" spans="1:14" ht="41.25" customHeight="1" thickBot="1">
      <c r="A40" s="99" t="s">
        <v>0</v>
      </c>
      <c r="B40" s="100">
        <f>SUMIFS(J8:J12,C8:C12,"Acquisizione di esperti esterni",D8:D12,"costo di investimento")</f>
        <v>0</v>
      </c>
      <c r="C40" s="100">
        <f>SUMIFS(K19:K25,C19:C25,"Acquisizione di esperti esterni",D19:D25,"costo di investimento")</f>
        <v>0</v>
      </c>
      <c r="D40" s="101">
        <f>C40-B40</f>
        <v>0</v>
      </c>
      <c r="E40" s="89" t="e">
        <f>C40/$E$37</f>
        <v>#DIV/0!</v>
      </c>
      <c r="F40" s="103" t="e">
        <f>IF(E40&lt;=10%,"OK","Alert")</f>
        <v>#DIV/0!</v>
      </c>
      <c r="K40" s="72"/>
      <c r="L40" s="72"/>
    </row>
    <row r="41" spans="1:14" ht="41.25" customHeight="1">
      <c r="A41" s="166" t="s">
        <v>93</v>
      </c>
      <c r="B41" s="166"/>
      <c r="C41" s="84"/>
      <c r="D41" s="86"/>
      <c r="E41" s="85"/>
      <c r="F41" s="118"/>
      <c r="K41" s="72"/>
      <c r="L41" s="72"/>
    </row>
    <row r="42" spans="1:14" ht="30.75" customHeight="1" thickBot="1">
      <c r="A42" s="38"/>
      <c r="B42" s="84"/>
      <c r="C42" s="84"/>
      <c r="D42" s="86"/>
      <c r="E42" s="85"/>
      <c r="F42" s="23"/>
      <c r="G42" s="23"/>
      <c r="H42" s="23"/>
      <c r="I42" s="23"/>
      <c r="J42" s="23"/>
      <c r="K42" s="72"/>
      <c r="L42" s="72"/>
      <c r="M42" s="23"/>
      <c r="N42" s="23"/>
    </row>
    <row r="43" spans="1:14" ht="15.75" thickBot="1">
      <c r="A43" s="159" t="s">
        <v>91</v>
      </c>
      <c r="B43" s="160"/>
      <c r="C43" s="160"/>
      <c r="D43" s="160"/>
      <c r="E43" s="161"/>
      <c r="F43" s="23"/>
      <c r="G43" s="23"/>
      <c r="H43" s="23"/>
      <c r="I43" s="23"/>
      <c r="J43" s="23"/>
      <c r="K43" s="72"/>
      <c r="L43" s="72"/>
      <c r="M43" s="23"/>
      <c r="N43" s="23"/>
    </row>
    <row r="44" spans="1:14" ht="12.75" customHeight="1" thickBot="1">
      <c r="A44" s="38"/>
      <c r="B44" s="84"/>
      <c r="C44" s="84"/>
      <c r="D44" s="86"/>
      <c r="E44" s="85"/>
      <c r="F44" s="23"/>
      <c r="G44" s="23"/>
      <c r="H44" s="23"/>
      <c r="I44" s="23"/>
      <c r="J44" s="23"/>
      <c r="K44" s="72"/>
      <c r="L44" s="72"/>
      <c r="M44" s="23"/>
      <c r="N44" s="23"/>
    </row>
    <row r="45" spans="1:14" ht="15">
      <c r="A45" s="162" t="s">
        <v>76</v>
      </c>
      <c r="B45" s="164" t="s">
        <v>77</v>
      </c>
      <c r="C45" s="164" t="s">
        <v>78</v>
      </c>
      <c r="D45" s="164" t="s">
        <v>81</v>
      </c>
      <c r="E45" s="141" t="s">
        <v>82</v>
      </c>
      <c r="F45" s="23"/>
      <c r="G45" s="23"/>
      <c r="H45" s="23"/>
      <c r="I45" s="23"/>
      <c r="J45" s="23"/>
      <c r="K45" s="72"/>
      <c r="L45" s="72"/>
      <c r="M45" s="23"/>
      <c r="N45" s="23"/>
    </row>
    <row r="46" spans="1:14" ht="30.75" customHeight="1" thickBot="1">
      <c r="A46" s="163"/>
      <c r="B46" s="165"/>
      <c r="C46" s="165"/>
      <c r="D46" s="165"/>
      <c r="E46" s="142"/>
      <c r="F46" s="23"/>
      <c r="G46" s="23"/>
      <c r="H46" s="23"/>
      <c r="I46" s="23"/>
      <c r="J46" s="23"/>
      <c r="K46" s="72"/>
      <c r="L46" s="72"/>
      <c r="M46" s="23"/>
      <c r="N46" s="23"/>
    </row>
    <row r="47" spans="1:14" ht="15">
      <c r="A47" s="104" t="s">
        <v>71</v>
      </c>
      <c r="B47" s="91">
        <f>J13</f>
        <v>0</v>
      </c>
      <c r="C47" s="92">
        <f>K26</f>
        <v>0</v>
      </c>
      <c r="D47" s="93">
        <f>C47-B47</f>
        <v>0</v>
      </c>
      <c r="E47" s="105" t="e">
        <f>D47/B47</f>
        <v>#DIV/0!</v>
      </c>
      <c r="F47" s="23"/>
      <c r="G47" s="23"/>
      <c r="H47" s="23"/>
      <c r="I47" s="23"/>
      <c r="J47" s="23"/>
      <c r="K47" s="72"/>
      <c r="L47" s="72"/>
      <c r="M47" s="23"/>
      <c r="N47" s="23"/>
    </row>
    <row r="48" spans="1:14" ht="15.75" thickBot="1">
      <c r="A48" s="106" t="s">
        <v>72</v>
      </c>
      <c r="B48" s="100">
        <f>J14</f>
        <v>0</v>
      </c>
      <c r="C48" s="107">
        <f>K27</f>
        <v>0</v>
      </c>
      <c r="D48" s="108">
        <f>C48-B48</f>
        <v>0</v>
      </c>
      <c r="E48" s="109" t="e">
        <f>D48/B48</f>
        <v>#DIV/0!</v>
      </c>
      <c r="F48" s="23"/>
      <c r="G48" s="23"/>
      <c r="H48" s="23"/>
      <c r="I48" s="23"/>
      <c r="J48" s="23"/>
      <c r="K48" s="72"/>
      <c r="L48" s="72"/>
      <c r="M48" s="23"/>
      <c r="N48" s="23"/>
    </row>
    <row r="49" spans="1:14" ht="15.75" thickBot="1">
      <c r="A49" s="23"/>
      <c r="B49" s="39"/>
      <c r="C49" s="42"/>
      <c r="D49" s="23"/>
      <c r="E49" s="23"/>
      <c r="F49" s="23"/>
      <c r="G49" s="23"/>
      <c r="H49" s="23"/>
      <c r="I49" s="23"/>
      <c r="J49" s="23"/>
      <c r="K49" s="72"/>
      <c r="L49" s="72"/>
      <c r="M49" s="23"/>
      <c r="N49" s="23"/>
    </row>
    <row r="50" spans="1:14" ht="33" customHeight="1" thickBot="1">
      <c r="A50" s="143" t="s">
        <v>73</v>
      </c>
      <c r="B50" s="144"/>
      <c r="C50" s="95" t="s">
        <v>81</v>
      </c>
      <c r="D50" s="96" t="s">
        <v>79</v>
      </c>
      <c r="E50" s="23"/>
      <c r="F50" s="23"/>
      <c r="G50" s="23"/>
      <c r="H50" s="23"/>
      <c r="I50" s="23"/>
      <c r="J50" s="23"/>
      <c r="K50" s="72"/>
      <c r="L50" s="72"/>
      <c r="M50" s="23"/>
      <c r="N50" s="23"/>
    </row>
    <row r="51" spans="1:14" ht="15">
      <c r="A51" s="112" t="s">
        <v>74</v>
      </c>
      <c r="B51" s="93">
        <v>210000</v>
      </c>
      <c r="C51" s="94">
        <f>C47-B51</f>
        <v>-210000</v>
      </c>
      <c r="D51" s="110" t="str">
        <f>IF(C47&lt;=B51,"OK","Alert")</f>
        <v>OK</v>
      </c>
      <c r="E51" s="23"/>
      <c r="F51" s="23"/>
      <c r="G51" s="23"/>
      <c r="H51" s="23"/>
      <c r="I51" s="23"/>
      <c r="J51" s="23"/>
      <c r="K51" s="72"/>
      <c r="L51" s="72"/>
      <c r="M51" s="23"/>
      <c r="N51" s="23"/>
    </row>
    <row r="52" spans="1:14" ht="27.75" customHeight="1" thickBot="1">
      <c r="A52" s="113" t="s">
        <v>75</v>
      </c>
      <c r="B52" s="111">
        <v>500000</v>
      </c>
      <c r="C52" s="108">
        <f>C48-B52</f>
        <v>-500000</v>
      </c>
      <c r="D52" s="103" t="str">
        <f>IF(C48&lt;=B52,"OK",C48-B52)</f>
        <v>OK</v>
      </c>
      <c r="E52" s="23"/>
      <c r="F52" s="71"/>
      <c r="G52" s="71"/>
      <c r="H52" s="71"/>
      <c r="I52" s="71"/>
      <c r="J52" s="71"/>
      <c r="K52" s="71"/>
      <c r="L52" s="71"/>
      <c r="M52" s="71"/>
      <c r="N52" s="71"/>
    </row>
    <row r="53" spans="1:14" ht="41.25" customHeight="1">
      <c r="B53" s="12"/>
      <c r="C53" s="12"/>
      <c r="K53" s="71"/>
      <c r="L53" s="71"/>
    </row>
    <row r="54" spans="1:14" ht="27.75" customHeight="1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 ht="27.75" customHeight="1">
      <c r="A55" s="49" t="s">
        <v>95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 ht="27.75" customHeight="1">
      <c r="A56" s="50" t="s">
        <v>36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4" ht="27.75" customHeight="1">
      <c r="A57" s="18" t="s">
        <v>37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4" ht="27.75" customHeight="1">
      <c r="A58" s="2" t="s">
        <v>38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4" ht="27.75" customHeight="1">
      <c r="A59" s="2" t="s">
        <v>43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 ht="27.75" customHeight="1">
      <c r="A60" s="2" t="s">
        <v>44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1:14" ht="27.75" customHeight="1">
      <c r="A61" s="2" t="s">
        <v>45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 ht="27.75" customHeight="1">
      <c r="A62" s="2" t="s">
        <v>46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 ht="27.75" customHeight="1">
      <c r="A63" s="2" t="s">
        <v>47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4" ht="27.75" customHeight="1">
      <c r="A64" s="2" t="s">
        <v>48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 ht="27.75" customHeight="1">
      <c r="A65" s="2" t="s">
        <v>42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 ht="27.75" customHeight="1">
      <c r="A66" s="2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1:14" ht="27.75" customHeight="1">
      <c r="A67" s="2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1:14" ht="27.75" customHeight="1">
      <c r="A68" s="2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 ht="27.75" customHeight="1">
      <c r="J69" s="37"/>
    </row>
    <row r="70" spans="1:14" ht="27.75" customHeight="1">
      <c r="J70" s="37"/>
    </row>
  </sheetData>
  <dataConsolidate/>
  <mergeCells count="29">
    <mergeCell ref="A37:D37"/>
    <mergeCell ref="E37:F37"/>
    <mergeCell ref="A43:E43"/>
    <mergeCell ref="A45:A46"/>
    <mergeCell ref="B45:B46"/>
    <mergeCell ref="C45:C46"/>
    <mergeCell ref="D45:D46"/>
    <mergeCell ref="A41:B41"/>
    <mergeCell ref="A32:D32"/>
    <mergeCell ref="E32:F32"/>
    <mergeCell ref="E33:F33"/>
    <mergeCell ref="E34:F34"/>
    <mergeCell ref="E35:F35"/>
    <mergeCell ref="B54:N68"/>
    <mergeCell ref="L1:N16"/>
    <mergeCell ref="A8:A12"/>
    <mergeCell ref="A13:H13"/>
    <mergeCell ref="A14:H14"/>
    <mergeCell ref="A15:G15"/>
    <mergeCell ref="A1:K1"/>
    <mergeCell ref="A6:K6"/>
    <mergeCell ref="A17:N17"/>
    <mergeCell ref="A19:A25"/>
    <mergeCell ref="A26:I26"/>
    <mergeCell ref="A27:I27"/>
    <mergeCell ref="A28:H28"/>
    <mergeCell ref="E45:E46"/>
    <mergeCell ref="A50:B50"/>
    <mergeCell ref="A30:F30"/>
  </mergeCells>
  <conditionalFormatting sqref="D48">
    <cfRule type="cellIs" dxfId="20" priority="8" operator="lessThan">
      <formula>0</formula>
    </cfRule>
  </conditionalFormatting>
  <conditionalFormatting sqref="D51:D52">
    <cfRule type="containsText" dxfId="19" priority="3" operator="containsText" text="Alert">
      <formula>NOT(ISERROR(SEARCH("Alert",D51)))</formula>
    </cfRule>
    <cfRule type="cellIs" dxfId="18" priority="4" operator="equal">
      <formula>"""Alert"""</formula>
    </cfRule>
  </conditionalFormatting>
  <conditionalFormatting sqref="F39">
    <cfRule type="containsText" dxfId="17" priority="6" operator="containsText" text="Alert">
      <formula>NOT(ISERROR(SEARCH("Alert",F39)))</formula>
    </cfRule>
  </conditionalFormatting>
  <conditionalFormatting sqref="F39:F41">
    <cfRule type="cellIs" dxfId="16" priority="2" operator="equal">
      <formula>"""Alert"""</formula>
    </cfRule>
  </conditionalFormatting>
  <conditionalFormatting sqref="F40:F41">
    <cfRule type="cellIs" dxfId="15" priority="1" operator="equal">
      <formula>"Alert"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landscape" r:id="rId1"/>
  <headerFooter>
    <oddHeader>&amp;L
&amp;G&amp;C&amp;G&amp;R&amp;G</oddHeader>
    <oddFooter>Pagina 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C45EC0A-470E-4BB0-8CAF-4E6B56F6E00B}">
          <x14:formula1>
            <xm:f>Lista!$F$2:$F$7</xm:f>
          </x14:formula1>
          <xm:sqref>E20:E25</xm:sqref>
        </x14:dataValidation>
        <x14:dataValidation type="list" allowBlank="1" showInputMessage="1" showErrorMessage="1" xr:uid="{A7CF33E7-0953-4C93-9BB4-01955E298E81}">
          <x14:formula1>
            <xm:f>Lista!$D$1:$D$20</xm:f>
          </x14:formula1>
          <xm:sqref>C8:C12 C19:C25</xm:sqref>
        </x14:dataValidation>
        <x14:dataValidation type="list" allowBlank="1" showInputMessage="1" showErrorMessage="1" xr:uid="{AC9FCB99-7E62-417D-9C61-E42D81CE7D33}">
          <x14:formula1>
            <xm:f>Lista!$E$2:$E$3</xm:f>
          </x14:formula1>
          <xm:sqref>D8:D12 D19:D25</xm:sqref>
        </x14:dataValidation>
        <x14:dataValidation type="list" allowBlank="1" showInputMessage="1" showErrorMessage="1" xr:uid="{98BD91BF-CF62-452F-A6D7-834791F777C0}">
          <x14:formula1>
            <xm:f>Lista!$B$2:$B$4</xm:f>
          </x14:formula1>
          <xm:sqref>A8 A19:A23</xm:sqref>
        </x14:dataValidation>
        <x14:dataValidation type="list" allowBlank="1" showInputMessage="1" showErrorMessage="1" xr:uid="{5035D37F-0F0C-4650-A618-B0FB6A9115A2}">
          <x14:formula1>
            <xm:f>Lista!$C$2:$C$5</xm:f>
          </x14:formula1>
          <xm:sqref>B8:B12 B19:B25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BD4F-D317-4542-BE0B-C3B62CD1E9AF}">
  <sheetPr>
    <pageSetUpPr fitToPage="1"/>
  </sheetPr>
  <dimension ref="A1:P69"/>
  <sheetViews>
    <sheetView zoomScale="70" zoomScaleNormal="70" zoomScaleSheetLayoutView="70" workbookViewId="0">
      <selection activeCell="B53" sqref="B53:N67"/>
    </sheetView>
  </sheetViews>
  <sheetFormatPr defaultColWidth="9.140625" defaultRowHeight="27.75" customHeight="1"/>
  <cols>
    <col min="1" max="1" width="39.42578125" style="12" customWidth="1"/>
    <col min="2" max="2" width="31.140625" style="38" customWidth="1"/>
    <col min="3" max="3" width="27.5703125" style="10" customWidth="1"/>
    <col min="4" max="4" width="25.140625" style="12" customWidth="1"/>
    <col min="5" max="5" width="28.28515625" style="12" customWidth="1"/>
    <col min="6" max="6" width="31.7109375" style="12" customWidth="1"/>
    <col min="7" max="7" width="42.5703125" style="12" customWidth="1"/>
    <col min="8" max="8" width="22.28515625" style="12" customWidth="1"/>
    <col min="9" max="9" width="22.42578125" style="12" customWidth="1"/>
    <col min="10" max="10" width="32.5703125" style="12" customWidth="1"/>
    <col min="11" max="11" width="26.7109375" style="12" customWidth="1"/>
    <col min="12" max="12" width="20.5703125" style="12" customWidth="1"/>
    <col min="13" max="13" width="21" style="12" customWidth="1"/>
    <col min="14" max="14" width="42.140625" style="12" customWidth="1"/>
    <col min="15" max="15" width="52.140625" style="12" customWidth="1"/>
    <col min="16" max="16384" width="9.140625" style="12"/>
  </cols>
  <sheetData>
    <row r="1" spans="1:16" s="1" customFormat="1" ht="27.75" customHeight="1">
      <c r="A1" s="129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19"/>
      <c r="M1" s="119"/>
      <c r="N1" s="119"/>
    </row>
    <row r="2" spans="1:16" s="1" customFormat="1" ht="15">
      <c r="A2" s="28" t="s">
        <v>14</v>
      </c>
      <c r="B2" s="38"/>
      <c r="C2" s="38"/>
      <c r="D2" s="12"/>
      <c r="E2" s="12"/>
      <c r="F2" s="12"/>
      <c r="G2" s="12"/>
      <c r="H2" s="12"/>
      <c r="I2" s="12"/>
      <c r="J2" s="12"/>
      <c r="K2" s="12"/>
      <c r="L2" s="119"/>
      <c r="M2" s="119"/>
      <c r="N2" s="119"/>
    </row>
    <row r="3" spans="1:16" s="1" customFormat="1" ht="15">
      <c r="A3" s="1" t="s">
        <v>15</v>
      </c>
      <c r="B3" s="38"/>
      <c r="C3" s="38"/>
      <c r="D3" s="12"/>
      <c r="E3" s="12"/>
      <c r="F3" s="12"/>
      <c r="G3" s="12"/>
      <c r="H3" s="12"/>
      <c r="I3" s="12"/>
      <c r="J3" s="12"/>
      <c r="K3" s="12"/>
      <c r="L3" s="119"/>
      <c r="M3" s="119"/>
      <c r="N3" s="119"/>
    </row>
    <row r="4" spans="1:16" s="1" customFormat="1" ht="15">
      <c r="A4" s="28" t="s">
        <v>16</v>
      </c>
      <c r="B4" s="38"/>
      <c r="C4" s="38"/>
      <c r="D4" s="12"/>
      <c r="E4" s="12"/>
      <c r="F4" s="12"/>
      <c r="G4" s="12"/>
      <c r="H4" s="12"/>
      <c r="I4" s="12"/>
      <c r="J4" s="12"/>
      <c r="K4" s="12"/>
      <c r="L4" s="119"/>
      <c r="M4" s="119"/>
      <c r="N4" s="119"/>
    </row>
    <row r="5" spans="1:16" s="1" customFormat="1" ht="15">
      <c r="A5" s="28" t="s">
        <v>7</v>
      </c>
      <c r="B5" s="2"/>
      <c r="C5" s="38"/>
      <c r="D5" s="12"/>
      <c r="E5" s="12"/>
      <c r="F5" s="12"/>
      <c r="G5" s="12"/>
      <c r="H5" s="12"/>
      <c r="I5" s="12"/>
      <c r="J5" s="12"/>
      <c r="K5" s="12"/>
      <c r="L5" s="119"/>
      <c r="M5" s="119"/>
      <c r="N5" s="119"/>
    </row>
    <row r="6" spans="1:16" ht="27.75" customHeight="1" thickBot="1">
      <c r="A6" s="131" t="s">
        <v>39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19"/>
      <c r="M6" s="119"/>
      <c r="N6" s="119"/>
    </row>
    <row r="7" spans="1:16" s="8" customFormat="1" ht="27.75" customHeight="1">
      <c r="A7" s="3" t="s">
        <v>8</v>
      </c>
      <c r="B7" s="4" t="s">
        <v>9</v>
      </c>
      <c r="C7" s="4" t="s">
        <v>10</v>
      </c>
      <c r="D7" s="4" t="s">
        <v>20</v>
      </c>
      <c r="E7" s="5" t="s">
        <v>11</v>
      </c>
      <c r="F7" s="4" t="s">
        <v>12</v>
      </c>
      <c r="G7" s="4" t="s">
        <v>13</v>
      </c>
      <c r="H7" s="6" t="s">
        <v>35</v>
      </c>
      <c r="I7" s="6" t="s">
        <v>18</v>
      </c>
      <c r="J7" s="4" t="s">
        <v>26</v>
      </c>
      <c r="K7" s="7">
        <v>0.15</v>
      </c>
      <c r="L7" s="119"/>
      <c r="M7" s="119"/>
      <c r="N7" s="119"/>
      <c r="O7" s="23"/>
      <c r="P7" s="23"/>
    </row>
    <row r="8" spans="1:16" s="23" customFormat="1" ht="75">
      <c r="A8" s="121" t="s">
        <v>54</v>
      </c>
      <c r="B8" s="48" t="s">
        <v>58</v>
      </c>
      <c r="C8" s="55" t="s">
        <v>5</v>
      </c>
      <c r="D8" s="55" t="s">
        <v>4</v>
      </c>
      <c r="E8" s="35">
        <v>80000</v>
      </c>
      <c r="F8" s="56" t="s">
        <v>60</v>
      </c>
      <c r="G8" s="56">
        <v>3</v>
      </c>
      <c r="H8" s="35">
        <f>G8*E8</f>
        <v>240000</v>
      </c>
      <c r="I8" s="9"/>
      <c r="J8" s="35">
        <f>H8+I8</f>
        <v>240000</v>
      </c>
      <c r="K8" s="67"/>
      <c r="L8" s="119"/>
      <c r="M8" s="119"/>
      <c r="N8" s="119"/>
    </row>
    <row r="9" spans="1:16" s="23" customFormat="1" ht="75">
      <c r="A9" s="122"/>
      <c r="B9" s="48" t="s">
        <v>58</v>
      </c>
      <c r="C9" s="55" t="s">
        <v>2</v>
      </c>
      <c r="D9" s="55" t="s">
        <v>4</v>
      </c>
      <c r="E9" s="35">
        <v>20000</v>
      </c>
      <c r="F9" s="56" t="s">
        <v>61</v>
      </c>
      <c r="G9" s="56">
        <v>3</v>
      </c>
      <c r="H9" s="35">
        <f t="shared" ref="H9:H12" si="0">G9*E9</f>
        <v>60000</v>
      </c>
      <c r="I9" s="9"/>
      <c r="J9" s="35">
        <f t="shared" ref="J9:J12" si="1">H9+I9</f>
        <v>60000</v>
      </c>
      <c r="K9" s="68"/>
      <c r="L9" s="119"/>
      <c r="M9" s="119"/>
      <c r="N9" s="119"/>
    </row>
    <row r="10" spans="1:16" s="23" customFormat="1" ht="60">
      <c r="A10" s="122"/>
      <c r="B10" s="48" t="s">
        <v>59</v>
      </c>
      <c r="C10" s="55" t="s">
        <v>2</v>
      </c>
      <c r="D10" s="55" t="s">
        <v>1</v>
      </c>
      <c r="E10" s="35">
        <v>210000</v>
      </c>
      <c r="F10" s="56" t="s">
        <v>62</v>
      </c>
      <c r="G10" s="56">
        <v>1</v>
      </c>
      <c r="H10" s="35">
        <f t="shared" si="0"/>
        <v>210000</v>
      </c>
      <c r="I10" s="9"/>
      <c r="J10" s="35">
        <f t="shared" si="1"/>
        <v>210000</v>
      </c>
      <c r="K10" s="68"/>
      <c r="L10" s="119"/>
      <c r="M10" s="119"/>
      <c r="N10" s="119"/>
    </row>
    <row r="11" spans="1:16" s="23" customFormat="1" ht="75">
      <c r="A11" s="122"/>
      <c r="B11" s="48" t="s">
        <v>58</v>
      </c>
      <c r="C11" s="55" t="s">
        <v>6</v>
      </c>
      <c r="D11" s="55" t="s">
        <v>4</v>
      </c>
      <c r="E11" s="35">
        <v>30000</v>
      </c>
      <c r="F11" s="56" t="s">
        <v>63</v>
      </c>
      <c r="G11" s="56">
        <v>2</v>
      </c>
      <c r="H11" s="35">
        <f t="shared" si="0"/>
        <v>60000</v>
      </c>
      <c r="I11" s="9"/>
      <c r="J11" s="35">
        <f t="shared" si="1"/>
        <v>60000</v>
      </c>
      <c r="K11" s="68"/>
      <c r="L11" s="119"/>
      <c r="M11" s="119"/>
      <c r="N11" s="119"/>
    </row>
    <row r="12" spans="1:16" s="23" customFormat="1" ht="75.75" thickBot="1">
      <c r="A12" s="122"/>
      <c r="B12" s="48" t="s">
        <v>58</v>
      </c>
      <c r="C12" s="55" t="s">
        <v>2</v>
      </c>
      <c r="D12" s="55" t="s">
        <v>4</v>
      </c>
      <c r="E12" s="35">
        <v>25000</v>
      </c>
      <c r="F12" s="56" t="s">
        <v>64</v>
      </c>
      <c r="G12" s="56">
        <v>4</v>
      </c>
      <c r="H12" s="35">
        <f t="shared" si="0"/>
        <v>100000</v>
      </c>
      <c r="I12" s="9"/>
      <c r="J12" s="35">
        <f t="shared" si="1"/>
        <v>100000</v>
      </c>
      <c r="K12" s="68"/>
      <c r="L12" s="119"/>
      <c r="M12" s="119"/>
      <c r="N12" s="119"/>
    </row>
    <row r="13" spans="1:16" ht="27.75" customHeight="1" thickBot="1">
      <c r="A13" s="123" t="s">
        <v>21</v>
      </c>
      <c r="B13" s="124"/>
      <c r="C13" s="124"/>
      <c r="D13" s="124"/>
      <c r="E13" s="124"/>
      <c r="F13" s="124"/>
      <c r="G13" s="124"/>
      <c r="H13" s="125"/>
      <c r="I13" s="30">
        <f>SUMIF(C8:C12,"=COSTO DI GESTIONE",I8:I12)</f>
        <v>0</v>
      </c>
      <c r="J13" s="30">
        <f>SUMIF(D8:D12,"=COSTO DI GESTIONE",J8:J12)</f>
        <v>210000</v>
      </c>
      <c r="K13" s="34">
        <f>J13*K7</f>
        <v>31500</v>
      </c>
      <c r="L13" s="119"/>
      <c r="M13" s="119"/>
      <c r="N13" s="119"/>
      <c r="O13" s="23"/>
      <c r="P13" s="23"/>
    </row>
    <row r="14" spans="1:16" ht="27.75" customHeight="1" thickBot="1">
      <c r="A14" s="123" t="s">
        <v>22</v>
      </c>
      <c r="B14" s="124"/>
      <c r="C14" s="124"/>
      <c r="D14" s="124"/>
      <c r="E14" s="124"/>
      <c r="F14" s="124"/>
      <c r="G14" s="124"/>
      <c r="H14" s="125"/>
      <c r="I14" s="30">
        <f>SUMIF(C9:C13,"=COSTO DI INVESTIMENTO",I9:I13)</f>
        <v>0</v>
      </c>
      <c r="J14" s="30">
        <f>SUMIF(D8:D12,"=COSTO DI INVESTIMENTO",J8:J13)</f>
        <v>460000</v>
      </c>
      <c r="K14" s="34">
        <f>J14*K7</f>
        <v>69000</v>
      </c>
      <c r="L14" s="119"/>
      <c r="M14" s="119"/>
      <c r="N14" s="119"/>
      <c r="O14" s="23"/>
      <c r="P14" s="23"/>
    </row>
    <row r="15" spans="1:16" s="23" customFormat="1" ht="27.75" customHeight="1" thickBot="1">
      <c r="A15" s="126" t="s">
        <v>17</v>
      </c>
      <c r="B15" s="127"/>
      <c r="C15" s="127"/>
      <c r="D15" s="127"/>
      <c r="E15" s="127"/>
      <c r="F15" s="127"/>
      <c r="G15" s="128"/>
      <c r="H15" s="47"/>
      <c r="I15" s="33">
        <f>SUM(I13:I14)</f>
        <v>0</v>
      </c>
      <c r="J15" s="33">
        <f>J13+J14</f>
        <v>670000</v>
      </c>
      <c r="K15" s="69"/>
      <c r="L15" s="119"/>
      <c r="M15" s="119"/>
      <c r="N15" s="119"/>
    </row>
    <row r="16" spans="1:16" ht="15.75" thickBot="1">
      <c r="A16" s="23"/>
      <c r="B16" s="39"/>
      <c r="C16" s="42"/>
      <c r="D16" s="23"/>
      <c r="E16" s="23"/>
      <c r="F16" s="23"/>
      <c r="G16" s="23"/>
      <c r="H16" s="13"/>
      <c r="I16" s="13"/>
      <c r="J16" s="13"/>
      <c r="K16" s="23"/>
      <c r="L16" s="120"/>
      <c r="M16" s="120"/>
      <c r="N16" s="120"/>
    </row>
    <row r="17" spans="1:16" ht="27.75" customHeight="1" thickBot="1">
      <c r="A17" s="133" t="s">
        <v>28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5"/>
      <c r="M17" s="135"/>
      <c r="N17" s="136"/>
    </row>
    <row r="18" spans="1:16" s="18" customFormat="1" ht="63.75" customHeight="1">
      <c r="A18" s="14" t="s">
        <v>8</v>
      </c>
      <c r="B18" s="40" t="s">
        <v>9</v>
      </c>
      <c r="C18" s="43" t="s">
        <v>10</v>
      </c>
      <c r="D18" s="4" t="s">
        <v>20</v>
      </c>
      <c r="E18" s="16" t="s">
        <v>19</v>
      </c>
      <c r="F18" s="17" t="s">
        <v>11</v>
      </c>
      <c r="G18" s="15" t="s">
        <v>12</v>
      </c>
      <c r="H18" s="15" t="s">
        <v>13</v>
      </c>
      <c r="I18" s="15" t="s">
        <v>25</v>
      </c>
      <c r="J18" s="15" t="s">
        <v>18</v>
      </c>
      <c r="K18" s="15" t="s">
        <v>26</v>
      </c>
      <c r="L18" s="24" t="s">
        <v>40</v>
      </c>
      <c r="M18" s="24" t="s">
        <v>92</v>
      </c>
      <c r="N18" s="25" t="s">
        <v>27</v>
      </c>
    </row>
    <row r="19" spans="1:16" ht="75">
      <c r="A19" s="121" t="s">
        <v>54</v>
      </c>
      <c r="B19" s="57" t="s">
        <v>58</v>
      </c>
      <c r="C19" s="58" t="s">
        <v>5</v>
      </c>
      <c r="D19" s="58" t="s">
        <v>4</v>
      </c>
      <c r="E19" s="65"/>
      <c r="F19" s="59">
        <v>0</v>
      </c>
      <c r="G19" s="60">
        <v>0</v>
      </c>
      <c r="H19" s="60">
        <v>0</v>
      </c>
      <c r="I19" s="59">
        <v>0</v>
      </c>
      <c r="J19" s="61"/>
      <c r="K19" s="62">
        <v>0</v>
      </c>
      <c r="L19" s="63">
        <f>K19-J8</f>
        <v>-240000</v>
      </c>
      <c r="M19" s="80">
        <f>IF(ABS(K19-J8)&gt;$K$14,((K19-J8))/$J$14,((K19-J8))/$J$14)</f>
        <v>-0.52173913043478259</v>
      </c>
      <c r="N19" s="64" t="s">
        <v>66</v>
      </c>
      <c r="O19" s="70"/>
      <c r="P19" s="70"/>
    </row>
    <row r="20" spans="1:16" ht="75">
      <c r="A20" s="122"/>
      <c r="B20" s="48" t="s">
        <v>58</v>
      </c>
      <c r="C20" s="55" t="s">
        <v>2</v>
      </c>
      <c r="D20" s="55" t="s">
        <v>4</v>
      </c>
      <c r="E20" s="35"/>
      <c r="F20" s="35">
        <v>20000</v>
      </c>
      <c r="G20" s="56" t="s">
        <v>61</v>
      </c>
      <c r="H20" s="56">
        <v>3</v>
      </c>
      <c r="I20" s="35">
        <f t="shared" ref="I20:I24" si="2">H20*F20</f>
        <v>60000</v>
      </c>
      <c r="J20" s="20"/>
      <c r="K20" s="19">
        <f>I20+J20</f>
        <v>60000</v>
      </c>
      <c r="L20" s="11">
        <f>K20-J9</f>
        <v>0</v>
      </c>
      <c r="M20" s="26">
        <f>IF(ABS(K20-J9)&gt;$K$14,((K20-J9))/$J$14,((K20-J9))/$J$14)</f>
        <v>0</v>
      </c>
      <c r="N20" s="29"/>
    </row>
    <row r="21" spans="1:16" ht="177" customHeight="1">
      <c r="A21" s="122"/>
      <c r="B21" s="57" t="s">
        <v>65</v>
      </c>
      <c r="C21" s="58" t="s">
        <v>23</v>
      </c>
      <c r="D21" s="58" t="s">
        <v>4</v>
      </c>
      <c r="E21" s="59"/>
      <c r="F21" s="59">
        <v>250000</v>
      </c>
      <c r="G21" s="60" t="s">
        <v>60</v>
      </c>
      <c r="H21" s="60">
        <v>1</v>
      </c>
      <c r="I21" s="59">
        <f t="shared" si="2"/>
        <v>250000</v>
      </c>
      <c r="J21" s="61"/>
      <c r="K21" s="62">
        <f t="shared" ref="K21:K24" si="3">I21+J21</f>
        <v>250000</v>
      </c>
      <c r="L21" s="63">
        <f>K21</f>
        <v>250000</v>
      </c>
      <c r="M21" s="80">
        <f>L21/J14</f>
        <v>0.54347826086956519</v>
      </c>
      <c r="N21" s="64" t="s">
        <v>68</v>
      </c>
    </row>
    <row r="22" spans="1:16" ht="115.9" customHeight="1">
      <c r="A22" s="122"/>
      <c r="B22" s="57" t="s">
        <v>59</v>
      </c>
      <c r="C22" s="58" t="s">
        <v>2</v>
      </c>
      <c r="D22" s="58" t="s">
        <v>1</v>
      </c>
      <c r="E22" s="59"/>
      <c r="F22" s="59">
        <v>80000</v>
      </c>
      <c r="G22" s="60" t="s">
        <v>62</v>
      </c>
      <c r="H22" s="60">
        <v>1</v>
      </c>
      <c r="I22" s="59">
        <f>H22*F22</f>
        <v>80000</v>
      </c>
      <c r="J22" s="61"/>
      <c r="K22" s="62">
        <f t="shared" si="3"/>
        <v>80000</v>
      </c>
      <c r="L22" s="63">
        <f>K22-J10</f>
        <v>-130000</v>
      </c>
      <c r="M22" s="80">
        <f>IF(ABS(K22-J10)&gt;$K$13,((K22-J10))/$J$13,((K22-J10))/$J$13)</f>
        <v>-0.61904761904761907</v>
      </c>
      <c r="N22" s="66" t="s">
        <v>69</v>
      </c>
    </row>
    <row r="23" spans="1:16" ht="109.15" customHeight="1">
      <c r="A23" s="122"/>
      <c r="B23" s="57" t="s">
        <v>59</v>
      </c>
      <c r="C23" s="58" t="s">
        <v>83</v>
      </c>
      <c r="D23" s="58" t="s">
        <v>1</v>
      </c>
      <c r="E23" s="59"/>
      <c r="F23" s="59">
        <v>60000</v>
      </c>
      <c r="G23" s="60" t="s">
        <v>67</v>
      </c>
      <c r="H23" s="60">
        <v>2</v>
      </c>
      <c r="I23" s="59">
        <f>H23*F23</f>
        <v>120000</v>
      </c>
      <c r="J23" s="61"/>
      <c r="K23" s="62">
        <f>I23+J23</f>
        <v>120000</v>
      </c>
      <c r="L23" s="63">
        <f>K23</f>
        <v>120000</v>
      </c>
      <c r="M23" s="80">
        <f>L23/J13</f>
        <v>0.5714285714285714</v>
      </c>
      <c r="N23" s="66" t="s">
        <v>70</v>
      </c>
    </row>
    <row r="24" spans="1:16" ht="111" customHeight="1">
      <c r="A24" s="122"/>
      <c r="B24" s="48" t="s">
        <v>58</v>
      </c>
      <c r="C24" s="55" t="s">
        <v>6</v>
      </c>
      <c r="D24" s="55" t="s">
        <v>4</v>
      </c>
      <c r="E24" s="35"/>
      <c r="F24" s="35">
        <v>30000</v>
      </c>
      <c r="G24" s="56" t="s">
        <v>63</v>
      </c>
      <c r="H24" s="56">
        <v>2</v>
      </c>
      <c r="I24" s="35">
        <f t="shared" si="2"/>
        <v>60000</v>
      </c>
      <c r="J24" s="20"/>
      <c r="K24" s="19">
        <f t="shared" si="3"/>
        <v>60000</v>
      </c>
      <c r="L24" s="11">
        <f>K24-J11</f>
        <v>0</v>
      </c>
      <c r="M24" s="26">
        <f>IF(ABS(K24-J11)&gt;$K$14,((K24-J11))/$J$14,((K24-J11))/$J$14)</f>
        <v>0</v>
      </c>
      <c r="N24" s="29"/>
    </row>
    <row r="25" spans="1:16" ht="75">
      <c r="A25" s="122"/>
      <c r="B25" s="57" t="s">
        <v>58</v>
      </c>
      <c r="C25" s="58" t="s">
        <v>83</v>
      </c>
      <c r="D25" s="58" t="s">
        <v>4</v>
      </c>
      <c r="E25" s="59"/>
      <c r="F25" s="59">
        <v>25000</v>
      </c>
      <c r="G25" s="60" t="s">
        <v>64</v>
      </c>
      <c r="H25" s="60">
        <v>4</v>
      </c>
      <c r="I25" s="59">
        <f t="shared" ref="I25" si="4">H25*F25</f>
        <v>100000</v>
      </c>
      <c r="J25" s="61"/>
      <c r="K25" s="62">
        <f>I25+J25</f>
        <v>100000</v>
      </c>
      <c r="L25" s="63">
        <f>K25-J12</f>
        <v>0</v>
      </c>
      <c r="M25" s="80">
        <f>IF(ABS(K25-J12)&gt;$K$14,((K25-J12))/$J$14,((K25-J12))/$J$14)</f>
        <v>0</v>
      </c>
      <c r="N25" s="66" t="s">
        <v>94</v>
      </c>
    </row>
    <row r="26" spans="1:16" ht="27.75" customHeight="1">
      <c r="A26" s="137" t="s">
        <v>21</v>
      </c>
      <c r="B26" s="138"/>
      <c r="C26" s="138"/>
      <c r="D26" s="138"/>
      <c r="E26" s="138"/>
      <c r="F26" s="138"/>
      <c r="G26" s="138"/>
      <c r="H26" s="138"/>
      <c r="I26" s="138"/>
      <c r="J26" s="21">
        <f>SUMIF(C19:C25,"=COSTO DI GESTIONE",J19:J25)</f>
        <v>0</v>
      </c>
      <c r="K26" s="21">
        <f>SUMIF(D19:D25,"=COSTO DI GESTIONE",K19:K25)</f>
        <v>200000</v>
      </c>
      <c r="L26" s="21">
        <f>SUMIF(D19:D25,"=COSTO DI GESTIONE",L19:L25)</f>
        <v>-10000</v>
      </c>
      <c r="M26" s="27">
        <f>L26/J13</f>
        <v>-4.7619047619047616E-2</v>
      </c>
      <c r="N26" s="21"/>
    </row>
    <row r="27" spans="1:16" ht="27.75" customHeight="1">
      <c r="A27" s="137" t="s">
        <v>22</v>
      </c>
      <c r="B27" s="138"/>
      <c r="C27" s="138"/>
      <c r="D27" s="138"/>
      <c r="E27" s="138"/>
      <c r="F27" s="138"/>
      <c r="G27" s="138"/>
      <c r="H27" s="138"/>
      <c r="I27" s="138"/>
      <c r="J27" s="21">
        <f>SUMIF(C19:C25,"=COSTO DI investimento",J19:J25)</f>
        <v>0</v>
      </c>
      <c r="K27" s="21">
        <f>SUMIF(D19:D25,"=COSTO DI INVESTIMENTO",K19:K25)</f>
        <v>470000</v>
      </c>
      <c r="L27" s="21">
        <f>SUMIF(D19:D25,"=COSTO DI INVESTIMENTO",L19:L25)</f>
        <v>10000</v>
      </c>
      <c r="M27" s="27">
        <f>L27/J14</f>
        <v>2.1739130434782608E-2</v>
      </c>
      <c r="N27" s="21"/>
    </row>
    <row r="28" spans="1:16" ht="27.75" customHeight="1" thickBot="1">
      <c r="A28" s="139" t="s">
        <v>17</v>
      </c>
      <c r="B28" s="140"/>
      <c r="C28" s="140"/>
      <c r="D28" s="140"/>
      <c r="E28" s="140"/>
      <c r="F28" s="140"/>
      <c r="G28" s="140"/>
      <c r="H28" s="140"/>
      <c r="I28" s="22">
        <f>K26+K27</f>
        <v>670000</v>
      </c>
      <c r="J28" s="22">
        <f>J26+J27</f>
        <v>0</v>
      </c>
      <c r="K28" s="33">
        <f>K26+K27</f>
        <v>670000</v>
      </c>
      <c r="L28" s="33">
        <f>L26+L27</f>
        <v>0</v>
      </c>
      <c r="M28" s="33"/>
      <c r="N28" s="33"/>
    </row>
    <row r="29" spans="1:16" ht="54.75" customHeight="1" thickBot="1">
      <c r="A29" s="36"/>
      <c r="B29" s="41"/>
      <c r="C29" s="44"/>
      <c r="D29" s="36"/>
      <c r="E29" s="36"/>
      <c r="F29" s="36"/>
      <c r="G29" s="36"/>
      <c r="H29" s="36"/>
      <c r="I29" s="36"/>
      <c r="J29" s="36"/>
      <c r="K29" s="46">
        <f>K28-J15</f>
        <v>0</v>
      </c>
      <c r="L29" s="46">
        <f>L28</f>
        <v>0</v>
      </c>
      <c r="M29" s="36"/>
      <c r="N29" s="36"/>
    </row>
    <row r="30" spans="1:16" ht="60.75" thickBot="1">
      <c r="A30" s="145" t="s">
        <v>90</v>
      </c>
      <c r="B30" s="146"/>
      <c r="C30" s="146"/>
      <c r="D30" s="146"/>
      <c r="E30" s="146"/>
      <c r="F30" s="147"/>
      <c r="G30" s="23"/>
      <c r="H30" s="23"/>
      <c r="I30" s="23"/>
      <c r="J30" s="23"/>
      <c r="K30" s="45" t="s">
        <v>53</v>
      </c>
      <c r="L30" s="45" t="s">
        <v>52</v>
      </c>
      <c r="M30" s="23"/>
      <c r="N30" s="23"/>
    </row>
    <row r="31" spans="1:16" ht="12.75" customHeight="1" thickBot="1">
      <c r="A31" s="115"/>
      <c r="B31" s="114"/>
      <c r="C31" s="114"/>
      <c r="D31" s="114"/>
      <c r="E31" s="114"/>
      <c r="F31" s="114"/>
      <c r="G31" s="23"/>
      <c r="H31" s="23"/>
      <c r="I31" s="23"/>
      <c r="J31" s="23"/>
      <c r="K31" s="23"/>
      <c r="L31" s="23"/>
      <c r="M31" s="23"/>
      <c r="N31" s="23"/>
    </row>
    <row r="32" spans="1:16" ht="25.5" customHeight="1" thickBot="1">
      <c r="A32" s="148" t="s">
        <v>86</v>
      </c>
      <c r="B32" s="149"/>
      <c r="C32" s="149"/>
      <c r="D32" s="150"/>
      <c r="E32" s="151">
        <f>K26</f>
        <v>200000</v>
      </c>
      <c r="F32" s="152"/>
    </row>
    <row r="33" spans="1:14" ht="30" customHeight="1">
      <c r="A33" s="97" t="s">
        <v>85</v>
      </c>
      <c r="B33" s="87" t="s">
        <v>39</v>
      </c>
      <c r="C33" s="88" t="s">
        <v>28</v>
      </c>
      <c r="D33" s="90" t="s">
        <v>81</v>
      </c>
      <c r="E33" s="153" t="s">
        <v>88</v>
      </c>
      <c r="F33" s="154"/>
      <c r="K33" s="72"/>
      <c r="L33" s="72"/>
    </row>
    <row r="34" spans="1:14" ht="15">
      <c r="A34" s="98" t="s">
        <v>83</v>
      </c>
      <c r="B34" s="19">
        <f>SUMIFS(J8:J12,C8:C12,"assunzioni di personale",D8:D12,"costo di gestione")</f>
        <v>0</v>
      </c>
      <c r="C34" s="19">
        <f>SUMIFS(K19:K25,C19:C25,"assunzioni di personale",D19:D25,"costo di gestione")</f>
        <v>120000</v>
      </c>
      <c r="D34" s="19">
        <f>C34-B34</f>
        <v>120000</v>
      </c>
      <c r="E34" s="155">
        <f>C34/$E$32</f>
        <v>0.6</v>
      </c>
      <c r="F34" s="156"/>
      <c r="K34" s="72"/>
      <c r="L34" s="72"/>
    </row>
    <row r="35" spans="1:14" ht="15.75" thickBot="1">
      <c r="A35" s="99" t="s">
        <v>0</v>
      </c>
      <c r="B35" s="100">
        <f>SUMIFS(J8:J12,C8:C12,"Acquisizione di esperti esterni",D8:D12,"costo di gestione")</f>
        <v>0</v>
      </c>
      <c r="C35" s="100">
        <f>SUMIFS(K19:K25,C19:C25,"Acquisizione di esperti esterni",D19:D25,"costo di gestione")</f>
        <v>0</v>
      </c>
      <c r="D35" s="101">
        <f>C35-B35</f>
        <v>0</v>
      </c>
      <c r="E35" s="155">
        <f>C35/$E$32</f>
        <v>0</v>
      </c>
      <c r="F35" s="156"/>
      <c r="K35" s="72"/>
      <c r="L35" s="72"/>
    </row>
    <row r="36" spans="1:14" ht="15.75" thickBot="1">
      <c r="B36" s="12"/>
      <c r="C36" s="12"/>
      <c r="D36" s="86"/>
      <c r="E36" s="85"/>
      <c r="K36" s="72"/>
      <c r="L36" s="72"/>
    </row>
    <row r="37" spans="1:14" ht="15.75" thickBot="1">
      <c r="A37" s="148" t="s">
        <v>87</v>
      </c>
      <c r="B37" s="149"/>
      <c r="C37" s="149"/>
      <c r="D37" s="150"/>
      <c r="E37" s="157">
        <f>K27</f>
        <v>470000</v>
      </c>
      <c r="F37" s="158"/>
      <c r="K37" s="72"/>
      <c r="L37" s="72"/>
    </row>
    <row r="38" spans="1:14" ht="78" customHeight="1">
      <c r="A38" s="97" t="s">
        <v>84</v>
      </c>
      <c r="B38" s="87" t="s">
        <v>39</v>
      </c>
      <c r="C38" s="88" t="s">
        <v>28</v>
      </c>
      <c r="D38" s="90" t="s">
        <v>81</v>
      </c>
      <c r="E38" s="8" t="s">
        <v>89</v>
      </c>
      <c r="F38" s="116" t="s">
        <v>79</v>
      </c>
      <c r="K38" s="72"/>
      <c r="L38" s="72"/>
    </row>
    <row r="39" spans="1:14" ht="15">
      <c r="A39" s="98" t="s">
        <v>83</v>
      </c>
      <c r="B39" s="19">
        <f>SUMIFS(J8:J12,C8:C12,"assunzioni di personale",D8:D12,"costo di investimento")</f>
        <v>0</v>
      </c>
      <c r="C39" s="19">
        <f>SUMIFS(K19:K25,C19:C25,"assunzioni di personale",D19:D25,"costo di investimento")</f>
        <v>100000</v>
      </c>
      <c r="D39" s="19">
        <f>C39-B39</f>
        <v>100000</v>
      </c>
      <c r="E39" s="89">
        <f>C39/$E$37</f>
        <v>0.21276595744680851</v>
      </c>
      <c r="F39" s="102" t="str">
        <f>IF(E39&lt;=10%,"OK","Alert")</f>
        <v>Alert</v>
      </c>
      <c r="K39" s="72"/>
      <c r="L39" s="72"/>
    </row>
    <row r="40" spans="1:14" ht="41.25" customHeight="1" thickBot="1">
      <c r="A40" s="99" t="s">
        <v>0</v>
      </c>
      <c r="B40" s="100">
        <f>SUMIFS(J8:J12,C8:C12,"Acquisizione di esperti esterni",D8:D12,"costo di investimento")</f>
        <v>0</v>
      </c>
      <c r="C40" s="100">
        <f>SUMIFS(K19:K25,C19:C25,"Acquisizione di esperti esterni",D19:D25,"costo di investimento")</f>
        <v>0</v>
      </c>
      <c r="D40" s="101">
        <f>C40-B40</f>
        <v>0</v>
      </c>
      <c r="E40" s="89">
        <f>C40/$E$37</f>
        <v>0</v>
      </c>
      <c r="F40" s="103" t="str">
        <f>IF(E40&lt;=10%,"OK","Alert")</f>
        <v>OK</v>
      </c>
      <c r="K40" s="72"/>
      <c r="L40" s="72"/>
    </row>
    <row r="41" spans="1:14" ht="41.25" customHeight="1">
      <c r="A41" s="166" t="s">
        <v>93</v>
      </c>
      <c r="B41" s="166"/>
      <c r="C41" s="84"/>
      <c r="D41" s="86"/>
      <c r="E41" s="85"/>
      <c r="F41" s="118"/>
      <c r="K41" s="72"/>
      <c r="L41" s="72"/>
    </row>
    <row r="42" spans="1:14" ht="30.75" customHeight="1" thickBot="1">
      <c r="A42" s="38"/>
      <c r="B42" s="84"/>
      <c r="C42" s="84"/>
      <c r="D42" s="86"/>
      <c r="E42" s="85"/>
      <c r="F42" s="23"/>
      <c r="G42" s="23"/>
      <c r="H42" s="23"/>
      <c r="I42" s="23"/>
      <c r="J42" s="23"/>
      <c r="K42" s="72"/>
      <c r="L42" s="72"/>
      <c r="M42" s="23"/>
      <c r="N42" s="23"/>
    </row>
    <row r="43" spans="1:14" ht="15.75" thickBot="1">
      <c r="A43" s="159" t="s">
        <v>91</v>
      </c>
      <c r="B43" s="160"/>
      <c r="C43" s="160"/>
      <c r="D43" s="160"/>
      <c r="E43" s="161"/>
      <c r="F43" s="23"/>
      <c r="G43" s="23"/>
      <c r="H43" s="23"/>
      <c r="I43" s="23"/>
      <c r="J43" s="23"/>
      <c r="K43" s="72"/>
      <c r="L43" s="72"/>
      <c r="M43" s="23"/>
      <c r="N43" s="23"/>
    </row>
    <row r="44" spans="1:14" ht="12.75" customHeight="1" thickBot="1">
      <c r="A44" s="38"/>
      <c r="B44" s="84"/>
      <c r="C44" s="84"/>
      <c r="D44" s="86"/>
      <c r="E44" s="85"/>
      <c r="F44" s="23"/>
      <c r="G44" s="23"/>
      <c r="H44" s="23"/>
      <c r="I44" s="23"/>
      <c r="J44" s="23"/>
      <c r="K44" s="72"/>
      <c r="L44" s="72"/>
      <c r="M44" s="23"/>
      <c r="N44" s="23"/>
    </row>
    <row r="45" spans="1:14" ht="15">
      <c r="A45" s="162" t="s">
        <v>76</v>
      </c>
      <c r="B45" s="164" t="s">
        <v>77</v>
      </c>
      <c r="C45" s="164" t="s">
        <v>78</v>
      </c>
      <c r="D45" s="164" t="s">
        <v>81</v>
      </c>
      <c r="E45" s="141" t="s">
        <v>82</v>
      </c>
      <c r="F45" s="23"/>
      <c r="G45" s="23"/>
      <c r="H45" s="23"/>
      <c r="I45" s="23"/>
      <c r="J45" s="23"/>
      <c r="K45" s="72"/>
      <c r="L45" s="72"/>
      <c r="M45" s="23"/>
      <c r="N45" s="23"/>
    </row>
    <row r="46" spans="1:14" ht="30.75" customHeight="1" thickBot="1">
      <c r="A46" s="163"/>
      <c r="B46" s="165"/>
      <c r="C46" s="165"/>
      <c r="D46" s="165"/>
      <c r="E46" s="142"/>
      <c r="F46" s="23"/>
      <c r="G46" s="23"/>
      <c r="H46" s="23"/>
      <c r="I46" s="23"/>
      <c r="J46" s="23"/>
      <c r="K46" s="72"/>
      <c r="L46" s="72"/>
      <c r="M46" s="23"/>
      <c r="N46" s="23"/>
    </row>
    <row r="47" spans="1:14" ht="15">
      <c r="A47" s="104" t="s">
        <v>71</v>
      </c>
      <c r="B47" s="91">
        <f>J13</f>
        <v>210000</v>
      </c>
      <c r="C47" s="92">
        <f>K26</f>
        <v>200000</v>
      </c>
      <c r="D47" s="93">
        <f>C47-B47</f>
        <v>-10000</v>
      </c>
      <c r="E47" s="105">
        <f>D47/B47</f>
        <v>-4.7619047619047616E-2</v>
      </c>
      <c r="F47" s="23"/>
      <c r="G47" s="23"/>
      <c r="H47" s="23"/>
      <c r="I47" s="23"/>
      <c r="J47" s="23"/>
      <c r="K47" s="72"/>
      <c r="L47" s="72"/>
      <c r="M47" s="23"/>
      <c r="N47" s="23"/>
    </row>
    <row r="48" spans="1:14" ht="15.75" thickBot="1">
      <c r="A48" s="106" t="s">
        <v>72</v>
      </c>
      <c r="B48" s="100">
        <f>J14</f>
        <v>460000</v>
      </c>
      <c r="C48" s="107">
        <f>K27</f>
        <v>470000</v>
      </c>
      <c r="D48" s="108">
        <f>C48-B48</f>
        <v>10000</v>
      </c>
      <c r="E48" s="109">
        <f>D48/B48</f>
        <v>2.1739130434782608E-2</v>
      </c>
      <c r="F48" s="23"/>
      <c r="G48" s="23"/>
      <c r="H48" s="23"/>
      <c r="I48" s="23"/>
      <c r="J48" s="23"/>
      <c r="K48" s="72"/>
      <c r="L48" s="72"/>
      <c r="M48" s="23"/>
      <c r="N48" s="23"/>
    </row>
    <row r="49" spans="1:14" ht="15.75" thickBot="1">
      <c r="A49" s="23"/>
      <c r="B49" s="39"/>
      <c r="C49" s="42"/>
      <c r="D49" s="23"/>
      <c r="E49" s="23"/>
      <c r="F49" s="23"/>
      <c r="G49" s="23"/>
      <c r="H49" s="23"/>
      <c r="I49" s="23"/>
      <c r="J49" s="23"/>
      <c r="K49" s="72"/>
      <c r="L49" s="72"/>
      <c r="M49" s="23"/>
      <c r="N49" s="23"/>
    </row>
    <row r="50" spans="1:14" ht="33" customHeight="1" thickBot="1">
      <c r="A50" s="143" t="s">
        <v>73</v>
      </c>
      <c r="B50" s="144"/>
      <c r="C50" s="95" t="s">
        <v>81</v>
      </c>
      <c r="D50" s="96" t="s">
        <v>79</v>
      </c>
      <c r="E50" s="23"/>
      <c r="F50" s="23"/>
      <c r="G50" s="23"/>
      <c r="H50" s="23"/>
      <c r="I50" s="23"/>
      <c r="J50" s="23"/>
      <c r="K50" s="72"/>
      <c r="L50" s="72"/>
      <c r="M50" s="23"/>
      <c r="N50" s="23"/>
    </row>
    <row r="51" spans="1:14" ht="15">
      <c r="A51" s="112" t="s">
        <v>74</v>
      </c>
      <c r="B51" s="93">
        <v>210000</v>
      </c>
      <c r="C51" s="94">
        <f>C47-B51</f>
        <v>-10000</v>
      </c>
      <c r="D51" s="110" t="str">
        <f>IF(C47&lt;=B51,"OK","Alert")</f>
        <v>OK</v>
      </c>
      <c r="E51" s="23"/>
      <c r="F51" s="23"/>
      <c r="G51" s="23"/>
      <c r="H51" s="23"/>
      <c r="I51" s="23"/>
      <c r="J51" s="23"/>
      <c r="K51" s="72"/>
      <c r="L51" s="72"/>
      <c r="M51" s="23"/>
      <c r="N51" s="23"/>
    </row>
    <row r="52" spans="1:14" ht="27.75" customHeight="1" thickBot="1">
      <c r="A52" s="113" t="s">
        <v>75</v>
      </c>
      <c r="B52" s="111">
        <v>500000</v>
      </c>
      <c r="C52" s="108">
        <f>C48-B52</f>
        <v>-30000</v>
      </c>
      <c r="D52" s="103" t="str">
        <f>IF(C48&lt;=B52,"OK",C48-B52)</f>
        <v>OK</v>
      </c>
      <c r="E52" s="23"/>
      <c r="F52" s="71"/>
      <c r="G52" s="71"/>
      <c r="H52" s="71"/>
      <c r="I52" s="71"/>
      <c r="J52" s="71"/>
      <c r="K52" s="71"/>
      <c r="L52" s="71"/>
      <c r="M52" s="71"/>
      <c r="N52" s="71"/>
    </row>
    <row r="53" spans="1:14" ht="27.75" customHeight="1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 ht="27.75" customHeight="1">
      <c r="A54" s="49" t="s">
        <v>95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 ht="27.75" customHeight="1">
      <c r="A55" s="50" t="s">
        <v>36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 ht="27.75" customHeight="1">
      <c r="A56" s="18" t="s">
        <v>37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4" ht="27.75" customHeight="1">
      <c r="A57" s="2" t="s">
        <v>38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4" ht="27.75" customHeight="1">
      <c r="A58" s="2" t="s">
        <v>43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4" ht="27.75" customHeight="1">
      <c r="A59" s="2" t="s">
        <v>44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 ht="27.75" customHeight="1">
      <c r="A60" s="2" t="s">
        <v>45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1:14" ht="27.75" customHeight="1">
      <c r="A61" s="2" t="s">
        <v>46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 ht="27.75" customHeight="1">
      <c r="A62" s="2" t="s">
        <v>47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 ht="27.75" customHeight="1">
      <c r="A63" s="2" t="s">
        <v>48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4" ht="27.75" customHeight="1">
      <c r="A64" s="2" t="s">
        <v>42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 ht="27.75" customHeight="1">
      <c r="A65" s="2" t="s">
        <v>49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 ht="27.75" customHeight="1">
      <c r="A66" s="2" t="s">
        <v>50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1:14" ht="27.75" customHeight="1">
      <c r="A67" s="2" t="s">
        <v>51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1:14" ht="27.75" customHeight="1">
      <c r="J68" s="37"/>
    </row>
    <row r="69" spans="1:14" ht="27.75" customHeight="1">
      <c r="J69" s="37"/>
    </row>
  </sheetData>
  <dataConsolidate/>
  <mergeCells count="29">
    <mergeCell ref="A43:E43"/>
    <mergeCell ref="B53:N67"/>
    <mergeCell ref="A26:I26"/>
    <mergeCell ref="A27:I27"/>
    <mergeCell ref="A28:H28"/>
    <mergeCell ref="A50:B50"/>
    <mergeCell ref="A30:F30"/>
    <mergeCell ref="E32:F32"/>
    <mergeCell ref="E33:F33"/>
    <mergeCell ref="E34:F34"/>
    <mergeCell ref="E35:F35"/>
    <mergeCell ref="E37:F37"/>
    <mergeCell ref="A41:B41"/>
    <mergeCell ref="A13:H13"/>
    <mergeCell ref="A14:H14"/>
    <mergeCell ref="A15:G15"/>
    <mergeCell ref="A45:A46"/>
    <mergeCell ref="B45:B46"/>
    <mergeCell ref="C45:C46"/>
    <mergeCell ref="D45:D46"/>
    <mergeCell ref="E45:E46"/>
    <mergeCell ref="A32:D32"/>
    <mergeCell ref="A37:D37"/>
    <mergeCell ref="A17:N17"/>
    <mergeCell ref="A19:A25"/>
    <mergeCell ref="L1:N16"/>
    <mergeCell ref="A8:A12"/>
    <mergeCell ref="A1:K1"/>
    <mergeCell ref="A6:K6"/>
  </mergeCells>
  <conditionalFormatting sqref="D48">
    <cfRule type="cellIs" dxfId="14" priority="7" operator="lessThan">
      <formula>0</formula>
    </cfRule>
  </conditionalFormatting>
  <conditionalFormatting sqref="D51:D52">
    <cfRule type="containsText" dxfId="13" priority="1" operator="containsText" text="Alert">
      <formula>NOT(ISERROR(SEARCH("Alert",D51)))</formula>
    </cfRule>
    <cfRule type="cellIs" dxfId="12" priority="2" operator="equal">
      <formula>"""Alert"""</formula>
    </cfRule>
  </conditionalFormatting>
  <conditionalFormatting sqref="F39">
    <cfRule type="containsText" dxfId="11" priority="4" operator="containsText" text="Alert">
      <formula>NOT(ISERROR(SEARCH("Alert",F39)))</formula>
    </cfRule>
  </conditionalFormatting>
  <conditionalFormatting sqref="F39:F41">
    <cfRule type="cellIs" dxfId="10" priority="5" operator="equal">
      <formula>"""Alert"""</formula>
    </cfRule>
  </conditionalFormatting>
  <conditionalFormatting sqref="F40:F41">
    <cfRule type="cellIs" dxfId="9" priority="3" operator="equal">
      <formula>"Alert"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  <headerFooter>
    <oddHeader>&amp;L
&amp;G&amp;C&amp;G&amp;R&amp;G</oddHeader>
    <oddFooter>Pagina 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5C5FDF6-401E-43DD-9B20-5644C2E70E94}">
          <x14:formula1>
            <xm:f>Lista!$B$2:$B$4</xm:f>
          </x14:formula1>
          <xm:sqref>A8 A19:A23</xm:sqref>
        </x14:dataValidation>
        <x14:dataValidation type="list" allowBlank="1" showInputMessage="1" showErrorMessage="1" xr:uid="{BCB958C1-8768-437E-8F5D-ED83FE970A32}">
          <x14:formula1>
            <xm:f>Lista!$E$2:$E$3</xm:f>
          </x14:formula1>
          <xm:sqref>D8:D12 D19:D25</xm:sqref>
        </x14:dataValidation>
        <x14:dataValidation type="list" allowBlank="1" showInputMessage="1" showErrorMessage="1" xr:uid="{E70F685E-19F9-4AB5-8BB6-B20A12214CF2}">
          <x14:formula1>
            <xm:f>Lista!$D$1:$D$20</xm:f>
          </x14:formula1>
          <xm:sqref>C8:C12 C19:C25</xm:sqref>
        </x14:dataValidation>
        <x14:dataValidation type="list" allowBlank="1" showInputMessage="1" showErrorMessage="1" xr:uid="{4152AE41-49E3-4FE2-BEF9-D19F9391B64E}">
          <x14:formula1>
            <xm:f>Lista!$C$2:$C$5</xm:f>
          </x14:formula1>
          <xm:sqref>B8:B12 B19:B25</xm:sqref>
        </x14:dataValidation>
        <x14:dataValidation type="list" allowBlank="1" showInputMessage="1" showErrorMessage="1" xr:uid="{08CBF4A8-84D2-496A-9AC3-161ADFB9F775}">
          <x14:formula1>
            <xm:f>Lista!$F$2:$F$7</xm:f>
          </x14:formula1>
          <xm:sqref>E20:E25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7D988-99BD-4251-AA97-115BAF90FBF3}">
  <sheetPr>
    <pageSetUpPr fitToPage="1"/>
  </sheetPr>
  <dimension ref="A1:P75"/>
  <sheetViews>
    <sheetView tabSelected="1" topLeftCell="A25" zoomScale="60" zoomScaleNormal="60" workbookViewId="0">
      <selection activeCell="B59" sqref="B59:N73"/>
    </sheetView>
  </sheetViews>
  <sheetFormatPr defaultColWidth="9.140625" defaultRowHeight="27.75" customHeight="1"/>
  <cols>
    <col min="1" max="1" width="56.28515625" style="12" customWidth="1"/>
    <col min="2" max="2" width="48.42578125" style="38" customWidth="1"/>
    <col min="3" max="3" width="35.85546875" style="10" customWidth="1"/>
    <col min="4" max="4" width="25.140625" style="12" customWidth="1"/>
    <col min="5" max="5" width="20.85546875" style="12" customWidth="1"/>
    <col min="6" max="6" width="31.7109375" style="12" customWidth="1"/>
    <col min="7" max="7" width="42.5703125" style="12" customWidth="1"/>
    <col min="8" max="8" width="22.28515625" style="12" customWidth="1"/>
    <col min="9" max="9" width="22.42578125" style="12" customWidth="1"/>
    <col min="10" max="10" width="32.5703125" style="12" customWidth="1"/>
    <col min="11" max="11" width="26.7109375" style="12" customWidth="1"/>
    <col min="12" max="12" width="20.5703125" style="12" customWidth="1"/>
    <col min="13" max="13" width="21" style="12" customWidth="1"/>
    <col min="14" max="14" width="42.140625" style="12" customWidth="1"/>
    <col min="15" max="15" width="52.140625" style="12" customWidth="1"/>
    <col min="16" max="16384" width="9.140625" style="12"/>
  </cols>
  <sheetData>
    <row r="1" spans="1:16" s="1" customFormat="1" ht="27.75" customHeight="1">
      <c r="A1" s="129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19"/>
      <c r="M1" s="119"/>
      <c r="N1" s="119"/>
    </row>
    <row r="2" spans="1:16" s="1" customFormat="1" ht="15">
      <c r="A2" s="28" t="s">
        <v>14</v>
      </c>
      <c r="B2" s="38"/>
      <c r="C2" s="38"/>
      <c r="D2" s="12"/>
      <c r="E2" s="12"/>
      <c r="F2" s="12"/>
      <c r="G2" s="12"/>
      <c r="H2" s="12"/>
      <c r="I2" s="12"/>
      <c r="J2" s="12"/>
      <c r="K2" s="12"/>
      <c r="L2" s="119"/>
      <c r="M2" s="119"/>
      <c r="N2" s="119"/>
    </row>
    <row r="3" spans="1:16" s="1" customFormat="1" ht="15">
      <c r="A3" s="1" t="s">
        <v>15</v>
      </c>
      <c r="B3" s="38"/>
      <c r="C3" s="38"/>
      <c r="D3" s="12"/>
      <c r="E3" s="12"/>
      <c r="F3" s="12"/>
      <c r="G3" s="12"/>
      <c r="H3" s="12"/>
      <c r="I3" s="12"/>
      <c r="J3" s="12"/>
      <c r="K3" s="12"/>
      <c r="L3" s="119"/>
      <c r="M3" s="119"/>
      <c r="N3" s="119"/>
    </row>
    <row r="4" spans="1:16" s="1" customFormat="1" ht="15">
      <c r="A4" s="28" t="s">
        <v>16</v>
      </c>
      <c r="B4" s="38"/>
      <c r="C4" s="38"/>
      <c r="D4" s="12"/>
      <c r="E4" s="12"/>
      <c r="F4" s="12"/>
      <c r="G4" s="12"/>
      <c r="H4" s="12"/>
      <c r="I4" s="12"/>
      <c r="J4" s="12"/>
      <c r="K4" s="12"/>
      <c r="L4" s="119"/>
      <c r="M4" s="119"/>
      <c r="N4" s="119"/>
    </row>
    <row r="5" spans="1:16" s="1" customFormat="1" ht="15">
      <c r="A5" s="28" t="s">
        <v>7</v>
      </c>
      <c r="B5" s="2"/>
      <c r="C5" s="38"/>
      <c r="D5" s="12"/>
      <c r="E5" s="12"/>
      <c r="F5" s="12"/>
      <c r="G5" s="12"/>
      <c r="H5" s="12"/>
      <c r="I5" s="12"/>
      <c r="J5" s="12"/>
      <c r="K5" s="12"/>
      <c r="L5" s="119"/>
      <c r="M5" s="119"/>
      <c r="N5" s="119"/>
    </row>
    <row r="6" spans="1:16" ht="27.75" customHeight="1" thickBot="1">
      <c r="A6" s="131" t="s">
        <v>39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19"/>
      <c r="M6" s="119"/>
      <c r="N6" s="119"/>
    </row>
    <row r="7" spans="1:16" s="8" customFormat="1" ht="27.75" customHeight="1">
      <c r="A7" s="3" t="s">
        <v>8</v>
      </c>
      <c r="B7" s="4" t="s">
        <v>9</v>
      </c>
      <c r="C7" s="4" t="s">
        <v>10</v>
      </c>
      <c r="D7" s="4" t="s">
        <v>20</v>
      </c>
      <c r="E7" s="5" t="s">
        <v>11</v>
      </c>
      <c r="F7" s="4" t="s">
        <v>12</v>
      </c>
      <c r="G7" s="4" t="s">
        <v>13</v>
      </c>
      <c r="H7" s="6" t="s">
        <v>35</v>
      </c>
      <c r="I7" s="6" t="s">
        <v>18</v>
      </c>
      <c r="J7" s="4" t="s">
        <v>26</v>
      </c>
      <c r="K7" s="7">
        <v>0.15</v>
      </c>
      <c r="L7" s="119"/>
      <c r="M7" s="119"/>
      <c r="N7" s="119"/>
      <c r="O7" s="23"/>
      <c r="P7" s="23"/>
    </row>
    <row r="8" spans="1:16" s="23" customFormat="1" ht="61.15" customHeight="1">
      <c r="A8" s="121" t="s">
        <v>54</v>
      </c>
      <c r="B8" s="48" t="s">
        <v>58</v>
      </c>
      <c r="C8" s="55" t="s">
        <v>5</v>
      </c>
      <c r="D8" s="55" t="s">
        <v>4</v>
      </c>
      <c r="E8" s="35">
        <v>80000</v>
      </c>
      <c r="F8" s="56" t="s">
        <v>60</v>
      </c>
      <c r="G8" s="56">
        <v>3</v>
      </c>
      <c r="H8" s="35">
        <f>G8*E8</f>
        <v>240000</v>
      </c>
      <c r="I8" s="9"/>
      <c r="J8" s="35">
        <f>H8+I8</f>
        <v>240000</v>
      </c>
      <c r="K8" s="67"/>
      <c r="L8" s="119"/>
      <c r="M8" s="119"/>
      <c r="N8" s="119"/>
    </row>
    <row r="9" spans="1:16" s="23" customFormat="1" ht="71.45" customHeight="1">
      <c r="A9" s="122"/>
      <c r="B9" s="48" t="s">
        <v>58</v>
      </c>
      <c r="C9" s="55" t="s">
        <v>2</v>
      </c>
      <c r="D9" s="55" t="s">
        <v>4</v>
      </c>
      <c r="E9" s="35">
        <v>20000</v>
      </c>
      <c r="F9" s="56" t="s">
        <v>61</v>
      </c>
      <c r="G9" s="56">
        <v>3</v>
      </c>
      <c r="H9" s="35">
        <f t="shared" ref="H9:H12" si="0">G9*E9</f>
        <v>60000</v>
      </c>
      <c r="I9" s="9"/>
      <c r="J9" s="35">
        <f t="shared" ref="J9:J12" si="1">H9+I9</f>
        <v>60000</v>
      </c>
      <c r="K9" s="68"/>
      <c r="L9" s="119"/>
      <c r="M9" s="119"/>
      <c r="N9" s="119"/>
    </row>
    <row r="10" spans="1:16" s="23" customFormat="1" ht="62.45" customHeight="1">
      <c r="A10" s="122"/>
      <c r="B10" s="48" t="s">
        <v>59</v>
      </c>
      <c r="C10" s="55" t="s">
        <v>2</v>
      </c>
      <c r="D10" s="55" t="s">
        <v>1</v>
      </c>
      <c r="E10" s="35">
        <v>210000</v>
      </c>
      <c r="F10" s="56" t="s">
        <v>62</v>
      </c>
      <c r="G10" s="56">
        <v>1</v>
      </c>
      <c r="H10" s="35">
        <f t="shared" si="0"/>
        <v>210000</v>
      </c>
      <c r="I10" s="9"/>
      <c r="J10" s="35">
        <f t="shared" si="1"/>
        <v>210000</v>
      </c>
      <c r="K10" s="68"/>
      <c r="L10" s="119"/>
      <c r="M10" s="119"/>
      <c r="N10" s="119"/>
    </row>
    <row r="11" spans="1:16" s="23" customFormat="1" ht="58.15" customHeight="1">
      <c r="A11" s="122"/>
      <c r="B11" s="48" t="s">
        <v>58</v>
      </c>
      <c r="C11" s="55" t="s">
        <v>6</v>
      </c>
      <c r="D11" s="55" t="s">
        <v>4</v>
      </c>
      <c r="E11" s="35">
        <v>30000</v>
      </c>
      <c r="F11" s="56" t="s">
        <v>63</v>
      </c>
      <c r="G11" s="56">
        <v>2</v>
      </c>
      <c r="H11" s="35">
        <f t="shared" si="0"/>
        <v>60000</v>
      </c>
      <c r="I11" s="9"/>
      <c r="J11" s="35">
        <f t="shared" si="1"/>
        <v>60000</v>
      </c>
      <c r="K11" s="68"/>
      <c r="L11" s="119"/>
      <c r="M11" s="119"/>
      <c r="N11" s="119"/>
    </row>
    <row r="12" spans="1:16" s="23" customFormat="1" ht="81" customHeight="1" thickBot="1">
      <c r="A12" s="122"/>
      <c r="B12" s="48" t="s">
        <v>58</v>
      </c>
      <c r="C12" s="55" t="s">
        <v>2</v>
      </c>
      <c r="D12" s="55" t="s">
        <v>4</v>
      </c>
      <c r="E12" s="35">
        <v>25000</v>
      </c>
      <c r="F12" s="56" t="s">
        <v>64</v>
      </c>
      <c r="G12" s="56">
        <v>4</v>
      </c>
      <c r="H12" s="35">
        <f t="shared" si="0"/>
        <v>100000</v>
      </c>
      <c r="I12" s="9"/>
      <c r="J12" s="35">
        <f t="shared" si="1"/>
        <v>100000</v>
      </c>
      <c r="K12" s="68"/>
      <c r="L12" s="119"/>
      <c r="M12" s="119"/>
      <c r="N12" s="119"/>
    </row>
    <row r="13" spans="1:16" ht="27.75" customHeight="1" thickBot="1">
      <c r="A13" s="123" t="s">
        <v>21</v>
      </c>
      <c r="B13" s="124"/>
      <c r="C13" s="124"/>
      <c r="D13" s="124"/>
      <c r="E13" s="124"/>
      <c r="F13" s="124"/>
      <c r="G13" s="124"/>
      <c r="H13" s="125"/>
      <c r="I13" s="30">
        <f>SUMIF(C8:C12,"=COSTO DI GESTIONE",I8:I12)</f>
        <v>0</v>
      </c>
      <c r="J13" s="30">
        <f>SUMIF(D8:D12,"=COSTO DI GESTIONE",J8:J12)</f>
        <v>210000</v>
      </c>
      <c r="K13" s="34">
        <f>J13*K7</f>
        <v>31500</v>
      </c>
      <c r="L13" s="119"/>
      <c r="M13" s="119"/>
      <c r="N13" s="119"/>
      <c r="O13" s="23"/>
      <c r="P13" s="23"/>
    </row>
    <row r="14" spans="1:16" ht="27.75" customHeight="1" thickBot="1">
      <c r="A14" s="123" t="s">
        <v>22</v>
      </c>
      <c r="B14" s="124"/>
      <c r="C14" s="124"/>
      <c r="D14" s="124"/>
      <c r="E14" s="124"/>
      <c r="F14" s="124"/>
      <c r="G14" s="124"/>
      <c r="H14" s="125"/>
      <c r="I14" s="30">
        <f>SUMIF(C9:C13,"=COSTO DI INVESTIMENTO",I9:I13)</f>
        <v>0</v>
      </c>
      <c r="J14" s="30">
        <f>SUMIF(D8:D12,"=COSTO DI INVESTIMENTO",J8:J13)</f>
        <v>460000</v>
      </c>
      <c r="K14" s="34">
        <f>J14*K7</f>
        <v>69000</v>
      </c>
      <c r="L14" s="119"/>
      <c r="M14" s="119"/>
      <c r="N14" s="119"/>
      <c r="O14" s="23"/>
      <c r="P14" s="23"/>
    </row>
    <row r="15" spans="1:16" s="23" customFormat="1" ht="27.75" customHeight="1" thickBot="1">
      <c r="A15" s="126" t="s">
        <v>17</v>
      </c>
      <c r="B15" s="127"/>
      <c r="C15" s="127"/>
      <c r="D15" s="127"/>
      <c r="E15" s="127"/>
      <c r="F15" s="127"/>
      <c r="G15" s="128"/>
      <c r="H15" s="47"/>
      <c r="I15" s="33">
        <f>SUM(I13:I14)</f>
        <v>0</v>
      </c>
      <c r="J15" s="33">
        <f>J13+J14</f>
        <v>670000</v>
      </c>
      <c r="K15" s="69"/>
      <c r="L15" s="119"/>
      <c r="M15" s="119"/>
      <c r="N15" s="119"/>
    </row>
    <row r="16" spans="1:16" ht="15.75" thickBot="1">
      <c r="A16" s="23"/>
      <c r="B16" s="39"/>
      <c r="C16" s="42"/>
      <c r="D16" s="23"/>
      <c r="E16" s="23"/>
      <c r="F16" s="23"/>
      <c r="G16" s="23"/>
      <c r="H16" s="13"/>
      <c r="I16" s="13"/>
      <c r="J16" s="13"/>
      <c r="K16" s="23"/>
      <c r="L16" s="120"/>
      <c r="M16" s="120"/>
      <c r="N16" s="120"/>
    </row>
    <row r="17" spans="1:16" ht="27.75" customHeight="1" thickBot="1">
      <c r="A17" s="133" t="s">
        <v>28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5"/>
      <c r="M17" s="135"/>
      <c r="N17" s="136"/>
    </row>
    <row r="18" spans="1:16" s="18" customFormat="1" ht="63.75" customHeight="1">
      <c r="A18" s="14" t="s">
        <v>8</v>
      </c>
      <c r="B18" s="40" t="s">
        <v>9</v>
      </c>
      <c r="C18" s="43" t="s">
        <v>10</v>
      </c>
      <c r="D18" s="4" t="s">
        <v>20</v>
      </c>
      <c r="E18" s="16" t="s">
        <v>19</v>
      </c>
      <c r="F18" s="17" t="s">
        <v>11</v>
      </c>
      <c r="G18" s="15" t="s">
        <v>12</v>
      </c>
      <c r="H18" s="15" t="s">
        <v>13</v>
      </c>
      <c r="I18" s="15" t="s">
        <v>25</v>
      </c>
      <c r="J18" s="15" t="s">
        <v>18</v>
      </c>
      <c r="K18" s="15" t="s">
        <v>26</v>
      </c>
      <c r="L18" s="24" t="s">
        <v>40</v>
      </c>
      <c r="M18" s="24" t="s">
        <v>92</v>
      </c>
      <c r="N18" s="25" t="s">
        <v>27</v>
      </c>
    </row>
    <row r="19" spans="1:16" ht="91.9" customHeight="1">
      <c r="A19" s="121" t="s">
        <v>54</v>
      </c>
      <c r="B19" s="48" t="s">
        <v>58</v>
      </c>
      <c r="C19" s="55" t="s">
        <v>5</v>
      </c>
      <c r="D19" s="55" t="s">
        <v>4</v>
      </c>
      <c r="F19" s="35">
        <v>80000</v>
      </c>
      <c r="G19" s="56" t="s">
        <v>60</v>
      </c>
      <c r="H19" s="56">
        <v>3</v>
      </c>
      <c r="I19" s="35">
        <f>H19*F19</f>
        <v>240000</v>
      </c>
      <c r="J19" s="20"/>
      <c r="K19" s="19">
        <f>I19+J19</f>
        <v>240000</v>
      </c>
      <c r="L19" s="11">
        <f>K19-J8</f>
        <v>0</v>
      </c>
      <c r="M19" s="26">
        <f>IF(ABS(K19-J8)&gt;$K$14,((K19-J8))/$J$14,((K19-J8))/$J$14)</f>
        <v>0</v>
      </c>
      <c r="N19" s="32"/>
      <c r="P19" s="75"/>
    </row>
    <row r="20" spans="1:16" ht="79.900000000000006" customHeight="1">
      <c r="A20" s="122"/>
      <c r="B20" s="57" t="s">
        <v>58</v>
      </c>
      <c r="C20" s="58" t="s">
        <v>2</v>
      </c>
      <c r="D20" s="58" t="s">
        <v>4</v>
      </c>
      <c r="E20" s="59"/>
      <c r="F20" s="59">
        <v>20000</v>
      </c>
      <c r="G20" s="60" t="s">
        <v>61</v>
      </c>
      <c r="H20" s="60">
        <v>2</v>
      </c>
      <c r="I20" s="59">
        <f t="shared" ref="I20:I23" si="2">H20*F20</f>
        <v>40000</v>
      </c>
      <c r="J20" s="61"/>
      <c r="K20" s="62">
        <f>I20+J20</f>
        <v>40000</v>
      </c>
      <c r="L20" s="63">
        <f>K20-J9</f>
        <v>-20000</v>
      </c>
      <c r="M20" s="80">
        <f>IF(ABS(K20-J9)&gt;$K$14,((K20-J9))/$J$14,((K20-J9))/$J$14)</f>
        <v>-4.3478260869565216E-2</v>
      </c>
      <c r="N20" s="81" t="s">
        <v>80</v>
      </c>
    </row>
    <row r="21" spans="1:16" ht="63.6" customHeight="1">
      <c r="A21" s="122"/>
      <c r="B21" s="48" t="s">
        <v>59</v>
      </c>
      <c r="C21" s="55" t="s">
        <v>2</v>
      </c>
      <c r="D21" s="55" t="s">
        <v>1</v>
      </c>
      <c r="E21" s="35"/>
      <c r="F21" s="35">
        <v>210000</v>
      </c>
      <c r="G21" s="56" t="s">
        <v>62</v>
      </c>
      <c r="H21" s="56">
        <v>1</v>
      </c>
      <c r="I21" s="35">
        <f t="shared" si="2"/>
        <v>210000</v>
      </c>
      <c r="J21" s="20"/>
      <c r="K21" s="19">
        <f t="shared" ref="K21:K23" si="3">I21+J21</f>
        <v>210000</v>
      </c>
      <c r="L21" s="11">
        <f>K21-J10</f>
        <v>0</v>
      </c>
      <c r="M21" s="26">
        <f>IF(ABS(K21-J10)&gt;$K$13,((K21-J10))/$J$13,((K21-J10))/$J$13)</f>
        <v>0</v>
      </c>
      <c r="N21" s="31"/>
    </row>
    <row r="22" spans="1:16" ht="69" customHeight="1">
      <c r="A22" s="122"/>
      <c r="B22" s="57" t="s">
        <v>58</v>
      </c>
      <c r="C22" s="58" t="s">
        <v>6</v>
      </c>
      <c r="D22" s="58" t="s">
        <v>4</v>
      </c>
      <c r="E22" s="59"/>
      <c r="F22" s="59">
        <v>40000</v>
      </c>
      <c r="G22" s="60" t="s">
        <v>63</v>
      </c>
      <c r="H22" s="60">
        <v>2</v>
      </c>
      <c r="I22" s="59">
        <f t="shared" si="2"/>
        <v>80000</v>
      </c>
      <c r="J22" s="61"/>
      <c r="K22" s="62">
        <f t="shared" si="3"/>
        <v>80000</v>
      </c>
      <c r="L22" s="63">
        <f>K22-J11</f>
        <v>20000</v>
      </c>
      <c r="M22" s="80">
        <f>IF(ABS(K22-J11)&gt;$K$14,((K22-J11))/$J$14,((K22-J11))/$J$14)</f>
        <v>4.3478260869565216E-2</v>
      </c>
      <c r="N22" s="81" t="s">
        <v>80</v>
      </c>
    </row>
    <row r="23" spans="1:16" ht="67.150000000000006" customHeight="1">
      <c r="A23" s="122"/>
      <c r="B23" s="48" t="s">
        <v>58</v>
      </c>
      <c r="C23" s="55" t="s">
        <v>2</v>
      </c>
      <c r="D23" s="55" t="s">
        <v>4</v>
      </c>
      <c r="E23" s="35"/>
      <c r="F23" s="35">
        <v>25000</v>
      </c>
      <c r="G23" s="56" t="s">
        <v>64</v>
      </c>
      <c r="H23" s="56">
        <v>4</v>
      </c>
      <c r="I23" s="35">
        <f t="shared" si="2"/>
        <v>100000</v>
      </c>
      <c r="J23" s="20"/>
      <c r="K23" s="19">
        <f t="shared" si="3"/>
        <v>100000</v>
      </c>
      <c r="L23" s="11">
        <f>K23-J12</f>
        <v>0</v>
      </c>
      <c r="M23" s="26">
        <f>IF(ABS(K23-J12)&gt;$K$14,((K23-J12))/$J$14,((K23-J12))/$J$14)</f>
        <v>0</v>
      </c>
      <c r="N23" s="29"/>
    </row>
    <row r="24" spans="1:16" ht="27.75" customHeight="1">
      <c r="A24" s="137" t="s">
        <v>21</v>
      </c>
      <c r="B24" s="138"/>
      <c r="C24" s="138"/>
      <c r="D24" s="138"/>
      <c r="E24" s="138"/>
      <c r="F24" s="138"/>
      <c r="G24" s="138"/>
      <c r="H24" s="138"/>
      <c r="I24" s="138"/>
      <c r="J24" s="21">
        <f>SUMIF(C19:C23,"=COSTO DI GESTIONE",J19:J23)</f>
        <v>0</v>
      </c>
      <c r="K24" s="21">
        <f>SUMIF(D19:D23,"=COSTO DI GESTIONE",K19:K23)</f>
        <v>210000</v>
      </c>
      <c r="L24" s="21">
        <f>SUMIF(D19:D23,"=COSTO DI GESTIONE",L19:L23)</f>
        <v>0</v>
      </c>
      <c r="M24" s="27">
        <f>L24/J13</f>
        <v>0</v>
      </c>
      <c r="N24" s="21"/>
    </row>
    <row r="25" spans="1:16" ht="27.75" customHeight="1">
      <c r="A25" s="137" t="s">
        <v>22</v>
      </c>
      <c r="B25" s="138"/>
      <c r="C25" s="138"/>
      <c r="D25" s="138"/>
      <c r="E25" s="138"/>
      <c r="F25" s="138"/>
      <c r="G25" s="138"/>
      <c r="H25" s="138"/>
      <c r="I25" s="138"/>
      <c r="J25" s="21">
        <f>SUMIF(C19:C23,"=COSTO DI investimento",J19:J23)</f>
        <v>0</v>
      </c>
      <c r="K25" s="21">
        <f>SUMIF(D19:D23,"=COSTO DI INVESTIMENTO",K19:K23)</f>
        <v>460000</v>
      </c>
      <c r="L25" s="21">
        <f>SUMIF(D19:D23,"=COSTO DI INVESTIMENTO",L19:L23)</f>
        <v>0</v>
      </c>
      <c r="M25" s="27">
        <f>L25/J14</f>
        <v>0</v>
      </c>
      <c r="N25" s="21"/>
    </row>
    <row r="26" spans="1:16" ht="27.75" customHeight="1" thickBot="1">
      <c r="A26" s="139" t="s">
        <v>17</v>
      </c>
      <c r="B26" s="140"/>
      <c r="C26" s="140"/>
      <c r="D26" s="140"/>
      <c r="E26" s="140"/>
      <c r="F26" s="140"/>
      <c r="G26" s="140"/>
      <c r="H26" s="140"/>
      <c r="I26" s="22">
        <f>K24+K25</f>
        <v>670000</v>
      </c>
      <c r="J26" s="22">
        <f>J24+J25</f>
        <v>0</v>
      </c>
      <c r="K26" s="33">
        <f>K24+K25</f>
        <v>670000</v>
      </c>
      <c r="L26" s="33">
        <f>L24+L25</f>
        <v>0</v>
      </c>
      <c r="M26" s="33"/>
      <c r="N26" s="33"/>
    </row>
    <row r="27" spans="1:16" ht="26.25" customHeight="1">
      <c r="A27" s="36"/>
      <c r="B27" s="41"/>
      <c r="C27" s="44"/>
      <c r="D27" s="36"/>
      <c r="E27" s="36"/>
      <c r="F27" s="36"/>
      <c r="G27" s="36"/>
      <c r="H27" s="36"/>
      <c r="I27" s="36"/>
      <c r="J27" s="36"/>
      <c r="K27" s="46">
        <f>K26-J15</f>
        <v>0</v>
      </c>
      <c r="L27" s="46">
        <f>L26</f>
        <v>0</v>
      </c>
      <c r="M27" s="36"/>
      <c r="N27" s="36"/>
    </row>
    <row r="28" spans="1:16" ht="58.5" customHeight="1" thickBot="1">
      <c r="B28" s="12"/>
      <c r="C28" s="12"/>
      <c r="K28" s="45" t="s">
        <v>53</v>
      </c>
      <c r="L28" s="45" t="s">
        <v>52</v>
      </c>
    </row>
    <row r="29" spans="1:16" ht="15.75" thickBot="1">
      <c r="A29" s="145" t="s">
        <v>90</v>
      </c>
      <c r="B29" s="146"/>
      <c r="C29" s="146"/>
      <c r="D29" s="146"/>
      <c r="E29" s="146"/>
      <c r="F29" s="147"/>
      <c r="G29" s="23"/>
      <c r="H29" s="23"/>
      <c r="I29" s="23"/>
      <c r="J29" s="23"/>
      <c r="K29" s="23"/>
      <c r="L29" s="23"/>
      <c r="M29" s="23"/>
      <c r="N29" s="23"/>
    </row>
    <row r="30" spans="1:16" ht="12.75" customHeight="1" thickBot="1">
      <c r="A30" s="115"/>
      <c r="B30" s="114"/>
      <c r="C30" s="114"/>
      <c r="D30" s="114"/>
      <c r="E30" s="114"/>
      <c r="F30" s="114"/>
      <c r="G30" s="23"/>
      <c r="H30" s="23"/>
      <c r="I30" s="23"/>
      <c r="J30" s="23"/>
      <c r="K30" s="23"/>
      <c r="L30" s="23"/>
      <c r="M30" s="23"/>
      <c r="N30" s="23"/>
    </row>
    <row r="31" spans="1:16" ht="25.5" customHeight="1" thickBot="1">
      <c r="A31" s="148" t="s">
        <v>86</v>
      </c>
      <c r="B31" s="149"/>
      <c r="C31" s="149"/>
      <c r="D31" s="150"/>
      <c r="E31" s="151">
        <f>K24</f>
        <v>210000</v>
      </c>
      <c r="F31" s="152"/>
    </row>
    <row r="32" spans="1:16" ht="30" customHeight="1">
      <c r="A32" s="97" t="s">
        <v>85</v>
      </c>
      <c r="B32" s="87" t="s">
        <v>39</v>
      </c>
      <c r="C32" s="88" t="s">
        <v>28</v>
      </c>
      <c r="D32" s="90" t="s">
        <v>81</v>
      </c>
      <c r="E32" s="153" t="s">
        <v>88</v>
      </c>
      <c r="F32" s="154"/>
      <c r="K32" s="72"/>
      <c r="L32" s="72"/>
    </row>
    <row r="33" spans="1:14" ht="15">
      <c r="A33" s="98" t="s">
        <v>83</v>
      </c>
      <c r="B33" s="19">
        <f>SUMIFS(J8:J12,C8:C12,"assunzioni di personale",D8:D12,"costo di gestione")</f>
        <v>0</v>
      </c>
      <c r="C33" s="19">
        <f>SUMIFS(K19:K23,C19:C23,"assunzioni di personale",D19:D23,"costo di gestione")</f>
        <v>0</v>
      </c>
      <c r="D33" s="19">
        <f>C33-B33</f>
        <v>0</v>
      </c>
      <c r="E33" s="155">
        <f>C33/$E$31</f>
        <v>0</v>
      </c>
      <c r="F33" s="156"/>
      <c r="K33" s="72"/>
      <c r="L33" s="72"/>
    </row>
    <row r="34" spans="1:14" ht="15.75" thickBot="1">
      <c r="A34" s="99" t="s">
        <v>0</v>
      </c>
      <c r="B34" s="100">
        <f>SUMIFS(J8:J12,C8:C12,"Acquisizione di esperti esterni",D8:D12,"costo di gestione")</f>
        <v>0</v>
      </c>
      <c r="C34" s="100">
        <f>SUMIFS(K19:K23,C19:C23,"Acquisizione di esperti esterni",D19:D23,"costo di gestione")</f>
        <v>0</v>
      </c>
      <c r="D34" s="101">
        <f>C34-B34</f>
        <v>0</v>
      </c>
      <c r="E34" s="169">
        <f>C34/$E$31</f>
        <v>0</v>
      </c>
      <c r="F34" s="170"/>
      <c r="K34" s="72"/>
      <c r="L34" s="72"/>
    </row>
    <row r="35" spans="1:14" ht="15.75" thickBot="1">
      <c r="B35" s="12"/>
      <c r="C35" s="12"/>
      <c r="D35" s="86"/>
      <c r="E35" s="85"/>
      <c r="K35" s="72"/>
      <c r="L35" s="72"/>
    </row>
    <row r="36" spans="1:14" ht="15.75" thickBot="1">
      <c r="A36" s="148" t="s">
        <v>87</v>
      </c>
      <c r="B36" s="149"/>
      <c r="C36" s="149"/>
      <c r="D36" s="150"/>
      <c r="E36" s="157">
        <f>K25</f>
        <v>460000</v>
      </c>
      <c r="F36" s="158"/>
      <c r="K36" s="72"/>
      <c r="L36" s="72"/>
    </row>
    <row r="37" spans="1:14" ht="45">
      <c r="A37" s="97" t="s">
        <v>84</v>
      </c>
      <c r="B37" s="87" t="s">
        <v>39</v>
      </c>
      <c r="C37" s="88" t="s">
        <v>28</v>
      </c>
      <c r="D37" s="90" t="s">
        <v>81</v>
      </c>
      <c r="E37" s="8" t="s">
        <v>89</v>
      </c>
      <c r="F37" s="116" t="s">
        <v>79</v>
      </c>
      <c r="K37" s="72"/>
      <c r="L37" s="72"/>
    </row>
    <row r="38" spans="1:14" ht="15">
      <c r="A38" s="98" t="s">
        <v>83</v>
      </c>
      <c r="B38" s="19">
        <f>SUMIFS(J8:J12,C8:C12,"assunzioni di personale",D8:D12,"costo di investimento")</f>
        <v>0</v>
      </c>
      <c r="C38" s="19">
        <f>SUMIFS(K19:K23,C19:C23,"assunzioni di personale",D19:D23,"costo di investimento")</f>
        <v>0</v>
      </c>
      <c r="D38" s="19">
        <f>C38-B38</f>
        <v>0</v>
      </c>
      <c r="E38" s="89">
        <f>C38/$E$36</f>
        <v>0</v>
      </c>
      <c r="F38" s="102" t="str">
        <f>IF(E38&lt;=10%,"OK","Alert")</f>
        <v>OK</v>
      </c>
      <c r="K38" s="72"/>
      <c r="L38" s="72"/>
    </row>
    <row r="39" spans="1:14" ht="41.25" customHeight="1" thickBot="1">
      <c r="A39" s="99" t="s">
        <v>0</v>
      </c>
      <c r="B39" s="100">
        <f>SUMIFS(J8:J12,C8:C12,"Acquisizione di esperti esterni",D8:D12,"costo di investimento")</f>
        <v>0</v>
      </c>
      <c r="C39" s="100">
        <f>SUMIFS(K19:K23,C19:C23,"Acquisizione di esperti esterni",D19:D23,"costo di investimento")</f>
        <v>0</v>
      </c>
      <c r="D39" s="101">
        <f>C39-B39</f>
        <v>0</v>
      </c>
      <c r="E39" s="117">
        <f>C39/$E$36</f>
        <v>0</v>
      </c>
      <c r="F39" s="103" t="str">
        <f>IF(E39&lt;=10%,"OK","Alert")</f>
        <v>OK</v>
      </c>
      <c r="K39" s="72"/>
      <c r="L39" s="72"/>
    </row>
    <row r="40" spans="1:14" ht="30.75" customHeight="1" thickBot="1">
      <c r="A40" s="38"/>
      <c r="B40" s="84"/>
      <c r="C40" s="84"/>
      <c r="D40" s="86"/>
      <c r="E40" s="85"/>
      <c r="F40" s="23"/>
      <c r="G40" s="23"/>
      <c r="H40" s="23"/>
      <c r="I40" s="23"/>
      <c r="J40" s="23"/>
      <c r="K40" s="72"/>
      <c r="L40" s="72"/>
      <c r="M40" s="23"/>
      <c r="N40" s="23"/>
    </row>
    <row r="41" spans="1:14" ht="41.25" customHeight="1" thickBot="1">
      <c r="A41" s="166" t="s">
        <v>93</v>
      </c>
      <c r="B41" s="166"/>
      <c r="C41" s="84"/>
      <c r="D41" s="86"/>
      <c r="E41" s="85"/>
      <c r="F41" s="118"/>
      <c r="K41" s="72"/>
      <c r="L41" s="72"/>
    </row>
    <row r="42" spans="1:14" ht="15.75" thickBot="1">
      <c r="A42" s="159" t="s">
        <v>91</v>
      </c>
      <c r="B42" s="160"/>
      <c r="C42" s="160"/>
      <c r="D42" s="160"/>
      <c r="E42" s="161"/>
      <c r="F42" s="23"/>
      <c r="G42" s="23"/>
      <c r="H42" s="23"/>
      <c r="I42" s="23"/>
      <c r="J42" s="23"/>
      <c r="K42" s="72"/>
      <c r="L42" s="72"/>
      <c r="M42" s="23"/>
      <c r="N42" s="23"/>
    </row>
    <row r="43" spans="1:14" ht="12.75" customHeight="1" thickBot="1">
      <c r="A43" s="38"/>
      <c r="B43" s="84"/>
      <c r="C43" s="84"/>
      <c r="D43" s="86"/>
      <c r="E43" s="85"/>
      <c r="F43" s="23"/>
      <c r="G43" s="23"/>
      <c r="H43" s="23"/>
      <c r="I43" s="23"/>
      <c r="J43" s="23"/>
      <c r="K43" s="72"/>
      <c r="L43" s="72"/>
      <c r="M43" s="23"/>
      <c r="N43" s="23"/>
    </row>
    <row r="44" spans="1:14" ht="15">
      <c r="A44" s="162" t="s">
        <v>76</v>
      </c>
      <c r="B44" s="164" t="s">
        <v>77</v>
      </c>
      <c r="C44" s="164" t="s">
        <v>78</v>
      </c>
      <c r="D44" s="164" t="s">
        <v>81</v>
      </c>
      <c r="E44" s="141" t="s">
        <v>82</v>
      </c>
      <c r="F44" s="23"/>
      <c r="G44" s="23"/>
      <c r="H44" s="23"/>
      <c r="I44" s="23"/>
      <c r="J44" s="23"/>
      <c r="K44" s="72"/>
      <c r="L44" s="72"/>
      <c r="M44" s="23"/>
      <c r="N44" s="23"/>
    </row>
    <row r="45" spans="1:14" ht="30.75" customHeight="1" thickBot="1">
      <c r="A45" s="163"/>
      <c r="B45" s="165"/>
      <c r="C45" s="165"/>
      <c r="D45" s="165"/>
      <c r="E45" s="142"/>
      <c r="F45" s="23"/>
      <c r="G45" s="23"/>
      <c r="H45" s="23"/>
      <c r="I45" s="23"/>
      <c r="J45" s="23"/>
      <c r="K45" s="72"/>
      <c r="L45" s="72"/>
      <c r="M45" s="23"/>
      <c r="N45" s="23"/>
    </row>
    <row r="46" spans="1:14" ht="15">
      <c r="A46" s="104" t="s">
        <v>71</v>
      </c>
      <c r="B46" s="91">
        <f>J13</f>
        <v>210000</v>
      </c>
      <c r="C46" s="92"/>
      <c r="D46" s="93">
        <f>C46-B46</f>
        <v>-210000</v>
      </c>
      <c r="E46" s="105">
        <f>D46/B46</f>
        <v>-1</v>
      </c>
      <c r="F46" s="23"/>
      <c r="G46" s="23"/>
      <c r="H46" s="23"/>
      <c r="I46" s="23"/>
      <c r="J46" s="23"/>
      <c r="K46" s="72"/>
      <c r="L46" s="72"/>
      <c r="M46" s="23"/>
      <c r="N46" s="23"/>
    </row>
    <row r="47" spans="1:14" ht="15.75" thickBot="1">
      <c r="A47" s="106" t="s">
        <v>72</v>
      </c>
      <c r="B47" s="100">
        <f>J14</f>
        <v>460000</v>
      </c>
      <c r="C47" s="107">
        <f>K27</f>
        <v>0</v>
      </c>
      <c r="D47" s="108">
        <f>C47-B47</f>
        <v>-460000</v>
      </c>
      <c r="E47" s="109">
        <f>D47/B47</f>
        <v>-1</v>
      </c>
      <c r="F47" s="23"/>
      <c r="G47" s="23"/>
      <c r="H47" s="23"/>
      <c r="I47" s="23"/>
      <c r="J47" s="23"/>
      <c r="K47" s="72"/>
      <c r="L47" s="72"/>
      <c r="M47" s="23"/>
      <c r="N47" s="23"/>
    </row>
    <row r="48" spans="1:14" ht="15.75" thickBot="1">
      <c r="A48" s="23"/>
      <c r="B48" s="39"/>
      <c r="C48" s="42"/>
      <c r="D48" s="23"/>
      <c r="E48" s="23"/>
      <c r="F48" s="23"/>
      <c r="G48" s="23"/>
      <c r="H48" s="23"/>
      <c r="I48" s="23"/>
      <c r="J48" s="23"/>
      <c r="K48" s="72"/>
      <c r="L48" s="72"/>
      <c r="M48" s="23"/>
      <c r="N48" s="23"/>
    </row>
    <row r="49" spans="1:14" ht="33" customHeight="1" thickBot="1">
      <c r="A49" s="143" t="s">
        <v>73</v>
      </c>
      <c r="B49" s="144"/>
      <c r="C49" s="95" t="s">
        <v>81</v>
      </c>
      <c r="D49" s="96" t="s">
        <v>79</v>
      </c>
      <c r="E49" s="23"/>
      <c r="F49" s="23"/>
      <c r="G49" s="23"/>
      <c r="H49" s="23"/>
      <c r="I49" s="23"/>
      <c r="J49" s="23"/>
      <c r="K49" s="72"/>
      <c r="L49" s="72"/>
      <c r="M49" s="23"/>
      <c r="N49" s="23"/>
    </row>
    <row r="50" spans="1:14" ht="15">
      <c r="A50" s="112" t="s">
        <v>74</v>
      </c>
      <c r="B50" s="93">
        <v>210000</v>
      </c>
      <c r="C50" s="94">
        <f>C46-B50</f>
        <v>-210000</v>
      </c>
      <c r="D50" s="110" t="str">
        <f>IF(C46&lt;=B50,"OK","Alert")</f>
        <v>OK</v>
      </c>
      <c r="E50" s="23"/>
      <c r="F50" s="23"/>
      <c r="G50" s="23"/>
      <c r="H50" s="23"/>
      <c r="I50" s="23"/>
      <c r="J50" s="23"/>
      <c r="K50" s="72"/>
      <c r="L50" s="72"/>
      <c r="M50" s="23"/>
      <c r="N50" s="23"/>
    </row>
    <row r="51" spans="1:14" ht="27.75" customHeight="1">
      <c r="A51" s="167" t="s">
        <v>76</v>
      </c>
      <c r="B51" s="168" t="s">
        <v>77</v>
      </c>
      <c r="C51" s="168" t="s">
        <v>78</v>
      </c>
      <c r="D51" s="168" t="s">
        <v>81</v>
      </c>
      <c r="E51" s="23"/>
      <c r="F51" s="71"/>
      <c r="G51" s="71"/>
      <c r="H51" s="71"/>
      <c r="I51" s="71"/>
      <c r="J51" s="71"/>
      <c r="K51" s="71"/>
      <c r="L51" s="71"/>
      <c r="M51" s="71"/>
      <c r="N51" s="71"/>
    </row>
    <row r="52" spans="1:14" ht="30.75" customHeight="1">
      <c r="A52" s="167"/>
      <c r="B52" s="168"/>
      <c r="C52" s="168"/>
      <c r="D52" s="168"/>
      <c r="E52" s="83"/>
      <c r="F52" s="23"/>
      <c r="G52" s="23"/>
      <c r="H52" s="23"/>
      <c r="I52" s="23"/>
      <c r="J52" s="23"/>
      <c r="K52" s="72"/>
      <c r="L52" s="72"/>
      <c r="M52" s="23"/>
      <c r="N52" s="23"/>
    </row>
    <row r="53" spans="1:14" ht="15">
      <c r="A53" s="20" t="s">
        <v>71</v>
      </c>
      <c r="B53" s="73">
        <f>J13</f>
        <v>210000</v>
      </c>
      <c r="C53" s="76">
        <f>K24</f>
        <v>210000</v>
      </c>
      <c r="D53" s="74">
        <f>C53-B53</f>
        <v>0</v>
      </c>
      <c r="E53" s="78"/>
      <c r="F53" s="23"/>
      <c r="G53" s="23"/>
      <c r="H53" s="23"/>
      <c r="I53" s="23"/>
      <c r="J53" s="23"/>
      <c r="K53" s="72"/>
      <c r="L53" s="72"/>
      <c r="M53" s="23"/>
      <c r="N53" s="23"/>
    </row>
    <row r="54" spans="1:14" ht="15">
      <c r="A54" s="20" t="s">
        <v>72</v>
      </c>
      <c r="B54" s="73">
        <f>J14</f>
        <v>460000</v>
      </c>
      <c r="C54" s="76">
        <f>K25</f>
        <v>460000</v>
      </c>
      <c r="D54" s="11">
        <f>C54-B54</f>
        <v>0</v>
      </c>
      <c r="E54" s="77"/>
      <c r="F54" s="23"/>
      <c r="G54" s="23"/>
      <c r="H54" s="23"/>
      <c r="I54" s="23"/>
      <c r="J54" s="23"/>
      <c r="K54" s="72"/>
      <c r="L54" s="72"/>
      <c r="M54" s="23"/>
      <c r="N54" s="23"/>
    </row>
    <row r="55" spans="1:14" ht="15">
      <c r="A55" s="23"/>
      <c r="B55" s="39"/>
      <c r="C55" s="42"/>
      <c r="D55" s="23"/>
      <c r="E55" s="23"/>
      <c r="F55" s="23"/>
      <c r="G55" s="23"/>
      <c r="H55" s="23"/>
      <c r="I55" s="23"/>
      <c r="J55" s="23"/>
      <c r="K55" s="72"/>
      <c r="L55" s="72"/>
      <c r="M55" s="23"/>
      <c r="N55" s="23"/>
    </row>
    <row r="56" spans="1:14" ht="33" customHeight="1">
      <c r="A56" s="167" t="s">
        <v>73</v>
      </c>
      <c r="B56" s="167"/>
      <c r="C56" s="82" t="s">
        <v>79</v>
      </c>
      <c r="D56" s="23"/>
      <c r="E56" s="23"/>
      <c r="F56" s="23"/>
      <c r="G56" s="23"/>
      <c r="H56" s="23"/>
      <c r="I56" s="23"/>
      <c r="J56" s="23"/>
      <c r="K56" s="72"/>
      <c r="L56" s="72"/>
      <c r="M56" s="23"/>
      <c r="N56" s="23"/>
    </row>
    <row r="57" spans="1:14" ht="15">
      <c r="A57" s="20" t="s">
        <v>74</v>
      </c>
      <c r="B57" s="74">
        <v>210000</v>
      </c>
      <c r="C57" s="79" t="str">
        <f>IF(C53&lt;=B57,"OK",C53-B57)</f>
        <v>OK</v>
      </c>
      <c r="D57" s="23"/>
      <c r="E57" s="23"/>
      <c r="F57" s="23"/>
      <c r="G57" s="23"/>
      <c r="H57" s="23"/>
      <c r="I57" s="23"/>
      <c r="J57" s="23"/>
      <c r="K57" s="72"/>
      <c r="L57" s="72"/>
      <c r="M57" s="23"/>
      <c r="N57" s="23"/>
    </row>
    <row r="58" spans="1:14" ht="27.75" customHeight="1">
      <c r="A58" s="20" t="s">
        <v>75</v>
      </c>
      <c r="B58" s="74">
        <v>500000</v>
      </c>
      <c r="C58" s="79" t="str">
        <f>IF(C54&lt;=B58,"OK",C54-B58)</f>
        <v>OK</v>
      </c>
      <c r="D58" s="23"/>
      <c r="E58" s="23"/>
      <c r="F58" s="71"/>
      <c r="G58" s="71"/>
      <c r="H58" s="71"/>
      <c r="I58" s="71"/>
      <c r="J58" s="71"/>
      <c r="K58" s="71"/>
      <c r="L58" s="71"/>
      <c r="M58" s="71"/>
      <c r="N58" s="71"/>
    </row>
    <row r="59" spans="1:14" ht="27.75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</row>
    <row r="60" spans="1:14" ht="27.75" customHeight="1">
      <c r="A60" s="49" t="s">
        <v>95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</row>
    <row r="61" spans="1:14" ht="27.75" customHeight="1">
      <c r="A61" s="50" t="s">
        <v>36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 ht="27.75" customHeight="1">
      <c r="A62" s="18" t="s">
        <v>37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 ht="27.75" customHeight="1">
      <c r="A63" s="2" t="s">
        <v>38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4" ht="27.75" customHeight="1">
      <c r="A64" s="2" t="s">
        <v>43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 ht="27.75" customHeight="1">
      <c r="A65" s="2" t="s">
        <v>44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 ht="27.75" customHeight="1">
      <c r="A66" s="2" t="s">
        <v>45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1:14" ht="27.75" customHeight="1">
      <c r="A67" s="2" t="s">
        <v>46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1:14" ht="27.75" customHeight="1">
      <c r="A68" s="2" t="s">
        <v>47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 ht="27.75" customHeight="1">
      <c r="A69" s="2" t="s">
        <v>48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4" ht="27.75" customHeight="1">
      <c r="A70" s="2" t="s">
        <v>42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4" ht="27.75" customHeight="1">
      <c r="A71" s="2" t="s">
        <v>49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1:14" ht="27.75" customHeight="1">
      <c r="A72" s="2" t="s">
        <v>50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</row>
    <row r="73" spans="1:14" ht="27.75" customHeight="1">
      <c r="A73" s="2" t="s">
        <v>51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1:14" ht="27.75" customHeight="1">
      <c r="J74" s="37"/>
    </row>
    <row r="75" spans="1:14" ht="27.75" customHeight="1">
      <c r="J75" s="37"/>
    </row>
  </sheetData>
  <dataConsolidate/>
  <mergeCells count="34">
    <mergeCell ref="E32:F32"/>
    <mergeCell ref="E33:F33"/>
    <mergeCell ref="A41:B41"/>
    <mergeCell ref="A36:D36"/>
    <mergeCell ref="E36:F36"/>
    <mergeCell ref="A42:E42"/>
    <mergeCell ref="A44:A45"/>
    <mergeCell ref="B44:B45"/>
    <mergeCell ref="C44:C45"/>
    <mergeCell ref="D44:D45"/>
    <mergeCell ref="E44:E45"/>
    <mergeCell ref="L1:N16"/>
    <mergeCell ref="A8:A12"/>
    <mergeCell ref="A13:H13"/>
    <mergeCell ref="A14:H14"/>
    <mergeCell ref="A15:G15"/>
    <mergeCell ref="A1:K1"/>
    <mergeCell ref="A6:K6"/>
    <mergeCell ref="A56:B56"/>
    <mergeCell ref="B59:N73"/>
    <mergeCell ref="D51:D52"/>
    <mergeCell ref="A17:N17"/>
    <mergeCell ref="A19:A23"/>
    <mergeCell ref="A24:I24"/>
    <mergeCell ref="A25:I25"/>
    <mergeCell ref="A26:H26"/>
    <mergeCell ref="A51:A52"/>
    <mergeCell ref="B51:B52"/>
    <mergeCell ref="C51:C52"/>
    <mergeCell ref="E31:F31"/>
    <mergeCell ref="A49:B49"/>
    <mergeCell ref="A29:F29"/>
    <mergeCell ref="A31:D31"/>
    <mergeCell ref="E34:F34"/>
  </mergeCells>
  <conditionalFormatting sqref="D47">
    <cfRule type="cellIs" dxfId="8" priority="8" operator="lessThan">
      <formula>0</formula>
    </cfRule>
  </conditionalFormatting>
  <conditionalFormatting sqref="D50:D51">
    <cfRule type="containsText" dxfId="7" priority="3" operator="containsText" text="Alert">
      <formula>NOT(ISERROR(SEARCH("Alert",D50)))</formula>
    </cfRule>
    <cfRule type="cellIs" dxfId="6" priority="4" operator="equal">
      <formula>"""Alert"""</formula>
    </cfRule>
  </conditionalFormatting>
  <conditionalFormatting sqref="D54">
    <cfRule type="cellIs" dxfId="5" priority="15" operator="lessThan">
      <formula>0</formula>
    </cfRule>
  </conditionalFormatting>
  <conditionalFormatting sqref="F38">
    <cfRule type="containsText" dxfId="4" priority="6" operator="containsText" text="Alert">
      <formula>NOT(ISERROR(SEARCH("Alert",F38)))</formula>
    </cfRule>
  </conditionalFormatting>
  <conditionalFormatting sqref="F38:F39">
    <cfRule type="cellIs" dxfId="3" priority="7" operator="equal">
      <formula>"""Alert"""</formula>
    </cfRule>
  </conditionalFormatting>
  <conditionalFormatting sqref="F39">
    <cfRule type="cellIs" dxfId="2" priority="5" operator="equal">
      <formula>"Alert"</formula>
    </cfRule>
  </conditionalFormatting>
  <conditionalFormatting sqref="F41">
    <cfRule type="cellIs" dxfId="1" priority="1" operator="equal">
      <formula>"Alert"</formula>
    </cfRule>
    <cfRule type="cellIs" dxfId="0" priority="2" operator="equal">
      <formula>"""Alert"""</formula>
    </cfRule>
  </conditionalFormatting>
  <pageMargins left="0.70866141732283472" right="0.70866141732283472" top="0.74803149606299213" bottom="0.74803149606299213" header="0.31496062992125984" footer="0.31496062992125984"/>
  <pageSetup paperSize="9" scale="26" orientation="landscape" r:id="rId1"/>
  <headerFooter>
    <oddHeader>&amp;L
&amp;G&amp;C&amp;G&amp;R&amp;G</oddHeader>
    <oddFooter>Pagina 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AA9F37C-2824-4216-BFE1-2A383E97E878}">
          <x14:formula1>
            <xm:f>Lista!$D$1:$D$20</xm:f>
          </x14:formula1>
          <xm:sqref>C8:C12 C19:C23</xm:sqref>
        </x14:dataValidation>
        <x14:dataValidation type="list" allowBlank="1" showInputMessage="1" showErrorMessage="1" xr:uid="{74161DF0-F300-44FA-A8FA-C846E2B74F71}">
          <x14:formula1>
            <xm:f>Lista!$E$2:$E$3</xm:f>
          </x14:formula1>
          <xm:sqref>D8:D12 D19:D23</xm:sqref>
        </x14:dataValidation>
        <x14:dataValidation type="list" allowBlank="1" showInputMessage="1" showErrorMessage="1" xr:uid="{7CC51592-4C29-4A00-84A2-4025A3BB6243}">
          <x14:formula1>
            <xm:f>Lista!$B$2:$B$4</xm:f>
          </x14:formula1>
          <xm:sqref>A8 A19:A21</xm:sqref>
        </x14:dataValidation>
        <x14:dataValidation type="list" allowBlank="1" showInputMessage="1" showErrorMessage="1" xr:uid="{C79642D0-79C4-4D57-B8EC-D2B84D847A98}">
          <x14:formula1>
            <xm:f>Lista!$C$2:$C$5</xm:f>
          </x14:formula1>
          <xm:sqref>B8:B12 B19:B23</xm:sqref>
        </x14:dataValidation>
        <x14:dataValidation type="list" allowBlank="1" showInputMessage="1" showErrorMessage="1" xr:uid="{5246F65B-87F1-42CE-A277-C6E6902B4E52}">
          <x14:formula1>
            <xm:f>Lista!$F$2:$F$7</xm:f>
          </x14:formula1>
          <xm:sqref>E20:E23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EB1C-6980-42F5-B79C-4B57AFAD3381}">
  <dimension ref="B2:F10"/>
  <sheetViews>
    <sheetView topLeftCell="C1" workbookViewId="0">
      <selection activeCell="D14" sqref="D14"/>
    </sheetView>
  </sheetViews>
  <sheetFormatPr defaultColWidth="9.140625" defaultRowHeight="12"/>
  <cols>
    <col min="1" max="1" width="9.140625" style="54"/>
    <col min="2" max="2" width="71.7109375" style="51" customWidth="1"/>
    <col min="3" max="3" width="45.5703125" style="51" customWidth="1"/>
    <col min="4" max="4" width="45.85546875" style="51" customWidth="1"/>
    <col min="5" max="5" width="20.28515625" style="51" customWidth="1"/>
    <col min="6" max="6" width="72" style="51" customWidth="1"/>
    <col min="7" max="16384" width="9.140625" style="54"/>
  </cols>
  <sheetData>
    <row r="2" spans="2:6" ht="36">
      <c r="B2" s="51" t="s">
        <v>54</v>
      </c>
      <c r="C2" s="52" t="s">
        <v>96</v>
      </c>
      <c r="E2" s="51" t="s">
        <v>1</v>
      </c>
      <c r="F2" s="53" t="s">
        <v>29</v>
      </c>
    </row>
    <row r="3" spans="2:6" ht="36">
      <c r="C3" s="52" t="s">
        <v>55</v>
      </c>
      <c r="D3" s="51" t="s">
        <v>0</v>
      </c>
      <c r="E3" s="51" t="s">
        <v>4</v>
      </c>
      <c r="F3" s="53" t="s">
        <v>30</v>
      </c>
    </row>
    <row r="4" spans="2:6" ht="57.75" customHeight="1">
      <c r="C4" s="52" t="s">
        <v>56</v>
      </c>
      <c r="D4" s="51" t="s">
        <v>6</v>
      </c>
      <c r="F4" s="53" t="s">
        <v>31</v>
      </c>
    </row>
    <row r="5" spans="2:6" ht="57.75" customHeight="1">
      <c r="C5" s="52" t="s">
        <v>57</v>
      </c>
      <c r="F5" s="53" t="s">
        <v>32</v>
      </c>
    </row>
    <row r="6" spans="2:6">
      <c r="D6" s="51" t="s">
        <v>2</v>
      </c>
      <c r="F6" s="53" t="s">
        <v>33</v>
      </c>
    </row>
    <row r="7" spans="2:6">
      <c r="D7" s="51" t="s">
        <v>83</v>
      </c>
      <c r="F7" s="53" t="s">
        <v>34</v>
      </c>
    </row>
    <row r="8" spans="2:6" ht="24">
      <c r="D8" s="51" t="s">
        <v>3</v>
      </c>
    </row>
    <row r="9" spans="2:6">
      <c r="D9" s="51" t="s">
        <v>41</v>
      </c>
    </row>
    <row r="10" spans="2:6">
      <c r="D10" s="51" t="s">
        <v>5</v>
      </c>
    </row>
  </sheetData>
  <sortState xmlns:xlrd2="http://schemas.microsoft.com/office/spreadsheetml/2017/richdata2" ref="D2:D13">
    <sortCondition ref="D2:D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All 2_Piano finanziario</vt:lpstr>
      <vt:lpstr>Esempio solo autorizzazioni</vt:lpstr>
      <vt:lpstr>Esempio solo comunicazioni</vt:lpstr>
      <vt:lpstr>Lista</vt:lpstr>
      <vt:lpstr>'All 2_Piano finanziario'!Area_stampa</vt:lpstr>
      <vt:lpstr>'Esempio solo autorizzazioni'!Area_stampa</vt:lpstr>
      <vt:lpstr>'Esempio solo comunicazioni'!Area_stampa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Manzoni Francesca</dc:creator>
  <cp:lastModifiedBy>Div.2</cp:lastModifiedBy>
  <cp:lastPrinted>2023-05-31T11:18:39Z</cp:lastPrinted>
  <dcterms:created xsi:type="dcterms:W3CDTF">2023-03-16T11:40:44Z</dcterms:created>
  <dcterms:modified xsi:type="dcterms:W3CDTF">2023-12-07T12:23:28Z</dcterms:modified>
</cp:coreProperties>
</file>